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  <Override PartName="/xl/embeddings/oleObject_1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firstSheet="5" activeTab="14"/>
  </bookViews>
  <sheets>
    <sheet name="ebs" sheetId="1" r:id="rId1"/>
    <sheet name="ebs1" sheetId="2" r:id="rId2"/>
    <sheet name="main" sheetId="3" r:id="rId3"/>
    <sheet name="pop-sar" sheetId="4" r:id="rId4"/>
    <sheet name="Gross1" sheetId="5" r:id="rId5"/>
    <sheet name="major" sheetId="6" r:id="rId6"/>
    <sheet name="cons" sheetId="7" r:id="rId7"/>
    <sheet name="health" sheetId="8" r:id="rId8"/>
    <sheet name="health2" sheetId="9" r:id="rId9"/>
    <sheet name="health3" sheetId="10" r:id="rId10"/>
    <sheet name="health4" sheetId="11" r:id="rId11"/>
    <sheet name="health1" sheetId="12" state="hidden" r:id="rId12"/>
    <sheet name="AX-3" sheetId="13" r:id="rId13"/>
    <sheet name="ajliin bair" sheetId="14" r:id="rId14"/>
    <sheet name="txm" sheetId="15" r:id="rId15"/>
    <sheet name="ONT1" sheetId="16" r:id="rId16"/>
    <sheet name="ONT2" sheetId="17" r:id="rId17"/>
    <sheet name="TZ1" sheetId="18" r:id="rId18"/>
    <sheet name="TZ2" sheetId="19" r:id="rId19"/>
    <sheet name="Oglog" sheetId="20" r:id="rId20"/>
    <sheet name="MXG" sheetId="21" r:id="rId21"/>
    <sheet name="Tsag uur" sheetId="22" r:id="rId22"/>
  </sheets>
  <definedNames/>
  <calcPr fullCalcOnLoad="1"/>
</workbook>
</file>

<file path=xl/sharedStrings.xml><?xml version="1.0" encoding="utf-8"?>
<sst xmlns="http://schemas.openxmlformats.org/spreadsheetml/2006/main" count="2879" uniqueCount="1481">
  <si>
    <t>Freight turhover</t>
  </si>
  <si>
    <t xml:space="preserve"> - À÷àà ýðãýëò </t>
  </si>
  <si>
    <t>Ìàëûí ìàõ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</si>
  <si>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</si>
  <si>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</si>
  <si>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</si>
  <si>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</si>
  <si>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</si>
  <si>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</si>
  <si>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</si>
  <si>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</si>
  <si>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t>Revenue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</si>
  <si>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</si>
  <si>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</si>
  <si>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</si>
  <si>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</si>
  <si>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Öóë áåòîí</t>
  </si>
  <si>
    <t>Ýõ ñóðâàëæ : Íèéãìèéí Ýð¿¿ë ìýíäèéí òºâèéí ìýäýýãýýð</t>
  </si>
  <si>
    <t>accumulative</t>
  </si>
  <si>
    <t xml:space="preserve"> 8. UNEMPLOYMENT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</si>
  <si>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</si>
  <si>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</si>
  <si>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</si>
  <si>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</si>
  <si>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</si>
  <si>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</si>
  <si>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</si>
  <si>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</si>
  <si>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</si>
  <si>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Hanui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</si>
  <si>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</si>
  <si>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</si>
  <si>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</si>
  <si>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</si>
  <si>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</si>
  <si>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</si>
  <si>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                           10.1 Àæ ¿éëäâýðèéí íèéò á¿òýýãäõ¿¿í, îíû ¿íýýð, ñàÿ.òºã</t>
  </si>
  <si>
    <t xml:space="preserve">                               10.1 Gross industrial output, at current price, mln.tog</t>
  </si>
  <si>
    <t xml:space="preserve">                                10.2 Àæ ¿éëäâýðèéí áîðëóóëñàí á¿òýýãäõ¿¿í, îíû ¿íýýð, ñàÿ.òºã</t>
  </si>
  <si>
    <t xml:space="preserve">     </t>
  </si>
  <si>
    <t>ÍÀÑ ÁÀÐÀÃÑÄÛÍ ÒÎÎ, ñóìààð, áîëîâñðîëîîð</t>
  </si>
  <si>
    <t>DEATHS, by soums and education level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</si>
  <si>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</si>
  <si>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</si>
  <si>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</si>
  <si>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</si>
  <si>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</si>
  <si>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Èõòàìèð</t>
  </si>
  <si>
    <t>×óëóóò</t>
  </si>
  <si>
    <t>Òàðèàò</t>
  </si>
  <si>
    <t xml:space="preserve">  ñàðûí</t>
  </si>
  <si>
    <t>Soum</t>
  </si>
  <si>
    <t>1999 I-XII</t>
  </si>
  <si>
    <t>Õýìæèõ</t>
  </si>
  <si>
    <t>3. Òàéëàíò ñàðä àæèëä îðñîí àæèëã¿é÷¿¿ä</t>
  </si>
  <si>
    <t>Constant</t>
  </si>
  <si>
    <t>2001  I-XII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</si>
  <si>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</si>
  <si>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</si>
  <si>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</si>
  <si>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</si>
  <si>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 xml:space="preserve">         7.4. Subsidies for unemployment</t>
  </si>
  <si>
    <t xml:space="preserve">                  - õîðøîî</t>
  </si>
  <si>
    <t>3.16 pure water</t>
  </si>
  <si>
    <t>Öóñàí</t>
  </si>
  <si>
    <t>Áðó-</t>
  </si>
  <si>
    <t>Àìüä ìàë</t>
  </si>
  <si>
    <t>¯ð òàðèà</t>
  </si>
  <si>
    <t>Õ¿íñíèé á¿òýýãäýõ¿¿í</t>
  </si>
  <si>
    <t>Õ¿íñíèé íîãîî</t>
  </si>
  <si>
    <t>Ìàõ</t>
  </si>
  <si>
    <t>øàòàõóóí</t>
  </si>
  <si>
    <t>Òºìºð, õ¿äýð</t>
  </si>
  <si>
    <t>Í¿¿ðñ</t>
  </si>
  <si>
    <t>Ãýð àõóéí áîëîí ºðãºí õýðýãëýýíèé áàðàà</t>
  </si>
  <si>
    <t>Ìàëûí òýæýýë</t>
  </si>
  <si>
    <t>Àæèëëàã÷äûí òîî</t>
  </si>
  <si>
    <t>Çîð÷èã÷</t>
  </si>
  <si>
    <t>À</t>
  </si>
  <si>
    <t xml:space="preserve">7.2. Àæèëã¿é÷¿¿ä, ñóìäààð         </t>
  </si>
  <si>
    <t>7.2. Unemployment, by soums</t>
  </si>
  <si>
    <t xml:space="preserve">7.3Àæèëã¿é÷¿¿ä, áîëîâñðîëîîð </t>
  </si>
  <si>
    <t>7.3 Unemployment, by education levels</t>
  </si>
  <si>
    <t xml:space="preserve">    7.4. Àæèëã¿éäëèéí òýòãýìæ</t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</si>
  <si>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</si>
  <si>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</si>
  <si>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t>Ãýðèéí ìîäîí òàâèëãà</t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</si>
  <si>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</si>
  <si>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</si>
  <si>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</si>
  <si>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</si>
  <si>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16.3 Expanded immunization coverage for infants</t>
  </si>
  <si>
    <t xml:space="preserve">          16.4  Õ¿í àìûí òºðºëò, íàñ áàðàëò, ñóìààð</t>
  </si>
  <si>
    <t xml:space="preserve">          16.4  Number of births and deaths, by soum</t>
  </si>
  <si>
    <t xml:space="preserve">         16.5  Õàëäâàðò ºâ÷íººð ºâ÷ëºãñäèéí òîî</t>
  </si>
  <si>
    <t xml:space="preserve">          16.5 Number of infectious disease cases</t>
  </si>
  <si>
    <t xml:space="preserve">                                  12.1. ÒÝÝÂÝÐ ÕÎËÁÎÎÍÛ ÑÀËÁÀÐ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</si>
  <si>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</si>
  <si>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</si>
  <si>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</si>
  <si>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</si>
  <si>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</si>
  <si>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</si>
  <si>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>2. Òàéëàíò ñàðä íýìýãäñýí àæèëã¿é÷¿¿ä - á¿ãä</t>
  </si>
  <si>
    <t xml:space="preserve"> 2. Increase of unemployment at the particular month</t>
  </si>
  <si>
    <t>3. ¯¿íýýñ: îðîí òîîíû öîìõîòãîëîîð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</si>
  <si>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</si>
  <si>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</si>
  <si>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 xml:space="preserve"> Íàñ áàðàëò Number of deaths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</si>
  <si>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</si>
  <si>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</si>
  <si>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</si>
  <si>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 xml:space="preserve">             - áàéãóóëëàãà òàòàí áóóãäñàí</t>
  </si>
  <si>
    <t xml:space="preserve">             - ººð ãàçðààñ øèëæèæ èðñýí</t>
  </si>
  <si>
    <t>Door</t>
  </si>
  <si>
    <r>
      <t xml:space="preserve">     - òóñãàé äóíä </t>
    </r>
    <r>
      <rPr>
        <i/>
        <sz val="7"/>
        <rFont val="Arial Mon"/>
        <family val="2"/>
      </rPr>
      <t>specialized secondary</t>
    </r>
  </si>
  <si>
    <r>
      <t xml:space="preserve">     - á¿ðýí äóíä </t>
    </r>
    <r>
      <rPr>
        <i/>
        <sz val="7"/>
        <rFont val="Arial Mon"/>
        <family val="2"/>
      </rPr>
      <t>secondary I</t>
    </r>
  </si>
  <si>
    <r>
      <t xml:space="preserve">     - á¿ðýí áóñ äóíä </t>
    </r>
    <r>
      <rPr>
        <i/>
        <sz val="7"/>
        <rFont val="Arial Mon"/>
        <family val="2"/>
      </rPr>
      <t>secondary II</t>
    </r>
  </si>
  <si>
    <r>
      <t xml:space="preserve">     - áàãà </t>
    </r>
    <r>
      <rPr>
        <i/>
        <sz val="7"/>
        <rFont val="Arial Mon"/>
        <family val="2"/>
      </rPr>
      <t xml:space="preserve"> primary</t>
    </r>
  </si>
  <si>
    <t>Bacterial</t>
  </si>
  <si>
    <t>Chicken</t>
  </si>
  <si>
    <t>Salmo-</t>
  </si>
  <si>
    <t>Dysen-</t>
  </si>
  <si>
    <t>ë¸ç</t>
  </si>
  <si>
    <t>Ñàõóó</t>
  </si>
  <si>
    <t xml:space="preserve">   Æèëèéí ýõíýýñ</t>
  </si>
  <si>
    <t>Á¿ãä / Total</t>
  </si>
  <si>
    <t>Á¿ãä</t>
  </si>
  <si>
    <t>¯¿íýýñ: ýìýãòýé</t>
  </si>
  <si>
    <t>Total</t>
  </si>
  <si>
    <t>les</t>
  </si>
  <si>
    <t>6. ÍßËÕÀÑÛÍ ÍÀÑ ÁÀÐÀËÒ,ñóìààð</t>
  </si>
  <si>
    <t xml:space="preserve"> NUMBER OF DEATHS,by sums</t>
  </si>
  <si>
    <t xml:space="preserve">    INFANT DEATHS,by sums</t>
  </si>
  <si>
    <t>Triho-</t>
  </si>
  <si>
    <t>minasis</t>
  </si>
  <si>
    <t xml:space="preserve">  Food and beverage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</si>
  <si>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</si>
  <si>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</si>
  <si>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</si>
  <si>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</si>
  <si>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</si>
  <si>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</si>
  <si>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</si>
  <si>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¯ðãýëæëýë   Continuation</t>
  </si>
  <si>
    <t>Ýáó*</t>
  </si>
  <si>
    <t>Ebu*</t>
  </si>
  <si>
    <t>ªñºëò, áóóðàëò</t>
  </si>
  <si>
    <t xml:space="preserve">             - öàëèí áàãàòàéãààñ</t>
  </si>
  <si>
    <t xml:space="preserve">                - less salary and wages</t>
  </si>
  <si>
    <t xml:space="preserve">             - áóñàä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</si>
  <si>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</si>
  <si>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</si>
  <si>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</si>
  <si>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</si>
  <si>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</si>
  <si>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2.3 metal constrictions</t>
  </si>
  <si>
    <t xml:space="preserve">  2.4 constructions</t>
  </si>
  <si>
    <t xml:space="preserve">  3.8 wooden furniture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</si>
  <si>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</si>
  <si>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Çîð÷èã÷èä </t>
  </si>
  <si>
    <t>Carried passengers</t>
  </si>
  <si>
    <t xml:space="preserve">Òýýñýí à÷àà </t>
  </si>
  <si>
    <t xml:space="preserve">Îðëîãî </t>
  </si>
  <si>
    <t>¯¿íýýñ: õóâèàðàà õºäºëìºð ýðõëýã÷äèéí</t>
  </si>
  <si>
    <t>Out of which: self employed persons</t>
  </si>
  <si>
    <t>Freight turnover</t>
  </si>
  <si>
    <t xml:space="preserve">Of which: income from individuals </t>
  </si>
  <si>
    <t>Post boxes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</si>
  <si>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</si>
  <si>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</si>
  <si>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</si>
  <si>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</si>
  <si>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</si>
  <si>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</si>
  <si>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</si>
  <si>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</si>
  <si>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Ñóâàãæóóëàëò</t>
  </si>
  <si>
    <t>2007  I-XII</t>
  </si>
  <si>
    <t xml:space="preserve"> Gross industrial output, at constant price, mln.tog</t>
  </si>
  <si>
    <r>
      <t xml:space="preserve"> Òºðºëò1                                </t>
    </r>
    <r>
      <rPr>
        <i/>
        <sz val="8"/>
        <rFont val="Arial Mon"/>
        <family val="2"/>
      </rPr>
      <t>Births</t>
    </r>
  </si>
  <si>
    <t xml:space="preserve">  10.4 Production of the major commodities</t>
  </si>
  <si>
    <t xml:space="preserve"> 10.3 Àæ ¿éëäâýðèéí íèéò á¿òýýãäõ¿¿í, çýðýãö¿¿ëýõ ¿íýýð /ìÿí.òºã/</t>
  </si>
  <si>
    <t xml:space="preserve">    Number of </t>
  </si>
  <si>
    <t>1999 III</t>
  </si>
  <si>
    <t>2000 III</t>
  </si>
  <si>
    <t>2010  I</t>
  </si>
  <si>
    <t>2006 I-XII</t>
  </si>
  <si>
    <t>Óëàà-</t>
  </si>
  <si>
    <t>íóóä</t>
  </si>
  <si>
    <t xml:space="preserve"> Èõòàìèð</t>
  </si>
  <si>
    <t>Ondor-Ulaan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</si>
  <si>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</si>
  <si>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Local budget revenue, mln. tog</t>
  </si>
  <si>
    <t>2000 X</t>
  </si>
  <si>
    <t>Á¿ðýí áóñ</t>
  </si>
  <si>
    <t>Secondary II</t>
  </si>
  <si>
    <t>Áàãà</t>
  </si>
  <si>
    <t>7. ÕÀËÄÂÀÐÒ ªÂ×ÍªªÐ ªÂ×ËªÃÑÄÈÉÍ ÒÎÎ</t>
  </si>
  <si>
    <t xml:space="preserve">                           - Õ¿íñíèé íîãîî ãà-ãààð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</si>
  <si>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</si>
  <si>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</si>
  <si>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</si>
  <si>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</si>
  <si>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</si>
  <si>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</si>
  <si>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</si>
  <si>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</si>
  <si>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 xml:space="preserve">Òåëåôîí öýã </t>
  </si>
  <si>
    <t>Êàáåëèéí òåëåâèç</t>
  </si>
  <si>
    <t>7. NUMBER OF INFECTIOUS DISEASE CASES</t>
  </si>
  <si>
    <t>Main indicators of health</t>
  </si>
  <si>
    <t xml:space="preserve"> Ýìíýëýãèéí îðíû òîî</t>
  </si>
  <si>
    <t>Infectious</t>
  </si>
  <si>
    <t xml:space="preserve">      Tsagaan sumber Pr.company</t>
  </si>
  <si>
    <t>2.5 õ¿ðìýí áëîê</t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</si>
  <si>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</si>
  <si>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t xml:space="preserve">  Leather footwear</t>
  </si>
  <si>
    <t>Ýñãèé ãóòàë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</si>
  <si>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</si>
  <si>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</si>
  <si>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</si>
  <si>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</si>
  <si>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</si>
  <si>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 xml:space="preserve"> 7.1.Àæèëã¿é÷¿¿äèéí òîî, øàëòãààíààð     </t>
  </si>
  <si>
    <t>15. ÁÎËÎÂÑÐÎË</t>
  </si>
  <si>
    <t>15. EDUCATION</t>
  </si>
  <si>
    <t>õýâ øèíæ</t>
  </si>
  <si>
    <t>manner</t>
  </si>
  <si>
    <r>
      <t xml:space="preserve">Ñóðàëöàã÷äûí òîî, àíãèàð / </t>
    </r>
    <r>
      <rPr>
        <i/>
        <sz val="8"/>
        <rFont val="Arial Mon"/>
        <family val="2"/>
      </rPr>
      <t>Pupils, by grades</t>
    </r>
  </si>
  <si>
    <t xml:space="preserve">       I</t>
  </si>
  <si>
    <t xml:space="preserve">     II</t>
  </si>
  <si>
    <t xml:space="preserve">     III</t>
  </si>
  <si>
    <t xml:space="preserve">   IY</t>
  </si>
  <si>
    <t>Èõ/Ih</t>
  </si>
  <si>
    <t>1995 I-XII</t>
  </si>
  <si>
    <t>Íýõìýëèéí Tetiles</t>
  </si>
  <si>
    <t xml:space="preserve">             - ìýðãýæëèéí àæèë îëäîõã¿éãýýñ</t>
  </si>
  <si>
    <t>1995  I-XII</t>
  </si>
  <si>
    <t>1997  I-XII</t>
  </si>
  <si>
    <t>2000  I-XII</t>
  </si>
  <si>
    <t>2003,12,03</t>
  </si>
  <si>
    <t>Central budjet revenue , mln,tog</t>
  </si>
  <si>
    <t xml:space="preserve">   Y</t>
  </si>
  <si>
    <t xml:space="preserve">    YIII</t>
  </si>
  <si>
    <t xml:space="preserve">    IX</t>
  </si>
  <si>
    <t xml:space="preserve">Õ¿ì¿¿í I </t>
  </si>
  <si>
    <t>Humuun I</t>
  </si>
  <si>
    <t>Äóíä</t>
  </si>
  <si>
    <t>Secondary</t>
  </si>
  <si>
    <t>Õ¿ì¿¿í II</t>
  </si>
  <si>
    <t>Humuun II</t>
  </si>
  <si>
    <t>Õ¿ì¿¿í III</t>
  </si>
  <si>
    <t xml:space="preserve"> Humuun III</t>
  </si>
  <si>
    <t>¿íäñýí</t>
  </si>
  <si>
    <t>basic</t>
  </si>
  <si>
    <t>ªíäºðñàíò</t>
  </si>
  <si>
    <t>Ondorsant</t>
  </si>
  <si>
    <t>Moron</t>
  </si>
  <si>
    <t>Burd</t>
  </si>
  <si>
    <t>áàãà</t>
  </si>
  <si>
    <t>primary</t>
  </si>
  <si>
    <t>Haluun us</t>
  </si>
  <si>
    <t>Han-ondor</t>
  </si>
  <si>
    <t>Hoolt</t>
  </si>
  <si>
    <t>" Ýðäýì "</t>
  </si>
  <si>
    <t>Erdem</t>
  </si>
  <si>
    <t>"Áèëã¿¿í"</t>
  </si>
  <si>
    <t>Bilguun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</si>
  <si>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</si>
  <si>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</si>
  <si>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</si>
  <si>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</si>
  <si>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</si>
  <si>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</si>
  <si>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</si>
  <si>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</si>
  <si>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</si>
  <si>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</si>
  <si>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</si>
  <si>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</si>
  <si>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</si>
  <si>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</si>
  <si>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</si>
  <si>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</si>
  <si>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</si>
  <si>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</si>
  <si>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Çºð¿¿ +, -</t>
  </si>
  <si>
    <t>%</t>
  </si>
  <si>
    <t xml:space="preserve">      (+, -)</t>
  </si>
  <si>
    <t xml:space="preserve">  3.2 printings</t>
  </si>
  <si>
    <t>Íàðèéí áîîâ</t>
  </si>
  <si>
    <t xml:space="preserve"> ÍÁÁ 1000 à/ò õ¿¿õäýä IMR per alive births</t>
  </si>
  <si>
    <t xml:space="preserve">   Ýì÷èéí òîî</t>
  </si>
  <si>
    <t>Àìáóëàòîðèéí ¿çëýã</t>
  </si>
  <si>
    <t>1999  VII</t>
  </si>
  <si>
    <t>Óëñûí òºâëºðñºí òºñºâò øèëæ¿¿ëñýí îðëîãî,ñàÿ</t>
  </si>
  <si>
    <t xml:space="preserve"> Íèéò à÷àà ýðãýëò 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</si>
  <si>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</si>
  <si>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</si>
  <si>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</si>
  <si>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</si>
  <si>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</si>
  <si>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</si>
  <si>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</si>
  <si>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</si>
  <si>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</si>
  <si>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</si>
  <si>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</si>
  <si>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</si>
  <si>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</si>
  <si>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ÖÀ</t>
  </si>
  <si>
    <t>Øèíýýð áèé áîëãîñîí àæëûí áàéðíû ìýäýý</t>
  </si>
  <si>
    <t>Çî÷èä áóóäàë, çîîãèéí ãàçàð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</si>
  <si>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</si>
  <si>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</si>
  <si>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</si>
  <si>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</si>
  <si>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</si>
  <si>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</si>
  <si>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</si>
  <si>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</si>
  <si>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</si>
  <si>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</si>
  <si>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</si>
  <si>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</si>
  <si>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</si>
  <si>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</si>
  <si>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</si>
  <si>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</si>
  <si>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</si>
  <si>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</si>
  <si>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</si>
  <si>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Òóñãàé ìýðãýæëèéí</t>
  </si>
  <si>
    <t>Specialized</t>
  </si>
  <si>
    <t>Professional training</t>
  </si>
  <si>
    <t>Á¿ðýí</t>
  </si>
  <si>
    <t>äóíä</t>
  </si>
  <si>
    <t>Secondary I</t>
  </si>
  <si>
    <t>Õ¿í àì, òóõàéí ¿åèéí ýöýñò, ìÿí. õ¿í</t>
  </si>
  <si>
    <t xml:space="preserve">    Periods</t>
  </si>
  <si>
    <t xml:space="preserve">    mothers</t>
  </si>
  <si>
    <t xml:space="preserve">  1.7 candies</t>
  </si>
  <si>
    <t>ìÿí.òºã</t>
  </si>
  <si>
    <t xml:space="preserve">  1.8 other</t>
  </si>
  <si>
    <t>Õ¿íñíèé ä¿í</t>
  </si>
  <si>
    <t xml:space="preserve">  2.3 metal constructions</t>
  </si>
  <si>
    <t>1. Õ¿íñíèé á¿òýýãäõ¿¿í</t>
  </si>
  <si>
    <t xml:space="preserve">           2. Áàðèëãûí ìàòåðèàë</t>
  </si>
  <si>
    <t xml:space="preserve">                - migrants</t>
  </si>
  <si>
    <t>Ihtamir</t>
  </si>
  <si>
    <t>Chuluut</t>
  </si>
  <si>
    <t>Hangai</t>
  </si>
  <si>
    <t>Tariat</t>
  </si>
  <si>
    <t>ªíäºð-óëààí</t>
  </si>
  <si>
    <t>Ondor-ulaan</t>
  </si>
  <si>
    <t>Erdenemandal</t>
  </si>
  <si>
    <t>Ireedui</t>
  </si>
  <si>
    <t>"Ìàòåìàòèê"</t>
  </si>
  <si>
    <t>Matematik</t>
  </si>
  <si>
    <t xml:space="preserve">      Á¯ÃÄ/</t>
  </si>
  <si>
    <t xml:space="preserve">                                                  15.2 Àðõàíãàé àéìãèéí ÅÁÑ-ä ñóðàëöàã÷äûí òàéëàí</t>
  </si>
  <si>
    <t xml:space="preserve">                                                  15.2 Number of pupils in general educational schools, Arhangai</t>
  </si>
  <si>
    <t>¯Ç¯¯ËÝËÒ</t>
  </si>
  <si>
    <t>INDICATORS</t>
  </si>
  <si>
    <r>
      <t xml:space="preserve">Îëãîñîí òýòãýìæ, ìÿí.òºã </t>
    </r>
    <r>
      <rPr>
        <i/>
        <sz val="7"/>
        <rFont val="Arial Mon"/>
        <family val="2"/>
      </rPr>
      <t>Granted subsidies, thous.¥</t>
    </r>
  </si>
  <si>
    <r>
      <t xml:space="preserve">                                      Á¿ãä        </t>
    </r>
    <r>
      <rPr>
        <i/>
        <sz val="7"/>
        <rFont val="Arial Mon"/>
        <family val="2"/>
      </rPr>
      <t xml:space="preserve"> </t>
    </r>
  </si>
  <si>
    <r>
      <t xml:space="preserve"> </t>
    </r>
    <r>
      <rPr>
        <i/>
        <sz val="7"/>
        <rFont val="Arial Mon"/>
        <family val="2"/>
      </rPr>
      <t>Soum</t>
    </r>
  </si>
  <si>
    <r>
      <t xml:space="preserve">     - äýýä  </t>
    </r>
    <r>
      <rPr>
        <i/>
        <sz val="7"/>
        <rFont val="Arial Mon"/>
        <family val="2"/>
      </rPr>
      <t>high</t>
    </r>
  </si>
  <si>
    <t>6. Not guardian pupils</t>
  </si>
  <si>
    <t xml:space="preserve">        ¯¿íýýñ:ýìýãòýé</t>
  </si>
  <si>
    <t>7. With anomaly on sight organ</t>
  </si>
  <si>
    <t>8. With anomaly on hearing organ</t>
  </si>
  <si>
    <t>9. With anomaly on prop organs</t>
  </si>
  <si>
    <t xml:space="preserve">         ¯¿íýýñ:ýìýãòýé</t>
  </si>
  <si>
    <t>10. With intellect scarce</t>
  </si>
  <si>
    <t xml:space="preserve">          ¯¿íýýñ:ýìýãòýé</t>
  </si>
  <si>
    <t>11. With anomaly on other organs</t>
  </si>
  <si>
    <t xml:space="preserve">           ¯¿íýýñ:ýìýãòýé</t>
  </si>
  <si>
    <t>Àëò/Gold</t>
  </si>
  <si>
    <t>Ìîíãîë ãàçàð ÕÕÊ/Mongol gazar company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</si>
  <si>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</si>
  <si>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</si>
  <si>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</si>
  <si>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</si>
  <si>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</si>
  <si>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</si>
  <si>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</si>
  <si>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</si>
  <si>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Òîîíî</t>
  </si>
  <si>
    <t>Circle for</t>
  </si>
  <si>
    <t>n/house</t>
  </si>
  <si>
    <t>1999 II</t>
  </si>
  <si>
    <t>2000 II</t>
  </si>
  <si>
    <t xml:space="preserve"> 3.Unemployed entered into work on the particular month</t>
  </si>
  <si>
    <t>Òàéëàíò ñàðûí ýöýñò áàéãàà àæèëã¿é÷¿¿ä, íàñààð</t>
  </si>
  <si>
    <t xml:space="preserve"> Unemployed people at the end of the particular</t>
  </si>
  <si>
    <t>3.3 äýýë</t>
  </si>
  <si>
    <t>ø</t>
  </si>
  <si>
    <t xml:space="preserve">  3.3 national dress</t>
  </si>
  <si>
    <t xml:space="preserve"> month, by age group</t>
  </si>
  <si>
    <t>16-24</t>
  </si>
  <si>
    <t>25-34</t>
  </si>
  <si>
    <t>35-44</t>
  </si>
  <si>
    <t>45-60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</si>
  <si>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</si>
  <si>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</si>
  <si>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</si>
  <si>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</si>
  <si>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</si>
  <si>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>¯¿íä: Õ¿íñ, óíäààíû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</si>
  <si>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</si>
  <si>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</si>
  <si>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</si>
  <si>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</si>
  <si>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</si>
  <si>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</si>
  <si>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</si>
  <si>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</si>
  <si>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</si>
  <si>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</si>
  <si>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</si>
  <si>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</si>
  <si>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</si>
  <si>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</si>
  <si>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</si>
  <si>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</si>
  <si>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</si>
  <si>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2.6 lengthwise wood</t>
  </si>
  <si>
    <t>2.7 ò¿ëýý</t>
  </si>
  <si>
    <t xml:space="preserve">  2.7 fuel wood</t>
  </si>
  <si>
    <t xml:space="preserve">     Total</t>
  </si>
  <si>
    <t xml:space="preserve">            3. Áóñàä á¿òýýãäõ¿¿í</t>
  </si>
  <si>
    <t>3.1 ñîíèí</t>
  </si>
  <si>
    <t xml:space="preserve">  3.1 newspapers</t>
  </si>
  <si>
    <t xml:space="preserve">3.2 õ¿ñíýãò, </t>
  </si>
  <si>
    <t xml:space="preserve"> ì.õ.ä.õ</t>
  </si>
  <si>
    <t>À¯ÍÁ/GIP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</si>
  <si>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</si>
  <si>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</si>
  <si>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</si>
  <si>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</si>
  <si>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</si>
  <si>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>7.Õºãæëèéí áýðõøýýëòýé õ¿¿õä¿¿ä</t>
  </si>
  <si>
    <t xml:space="preserve"> meat</t>
  </si>
  <si>
    <t>small intestine</t>
  </si>
  <si>
    <t>8.Õàðàõ ýðõòíèé ñîãîãòîé</t>
  </si>
  <si>
    <t>9. Ñîíñîõ ýðõòíèé ñîãîãòîé</t>
  </si>
  <si>
    <t>11. Îþóí óõààíû õîìñäîëòîé</t>
  </si>
  <si>
    <t>12. Áóñàä ýðõòíèé ñîãîãòîé</t>
  </si>
  <si>
    <t>Õð</t>
  </si>
  <si>
    <t>Áö</t>
  </si>
  <si>
    <t xml:space="preserve">           Óëñûí òºñâèéí áàéãóóëëàãûí çàðëàãà</t>
  </si>
  <si>
    <t xml:space="preserve">           Îðîí íóòãèéí áàéãóóëëàãûí çàðëàãà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</si>
  <si>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</si>
  <si>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</si>
  <si>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</si>
  <si>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</si>
  <si>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</si>
  <si>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</si>
  <si>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</si>
  <si>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</si>
  <si>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</si>
  <si>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</si>
  <si>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</si>
  <si>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</si>
  <si>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</si>
  <si>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</si>
  <si>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</si>
  <si>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</si>
  <si>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</si>
  <si>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</si>
  <si>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</si>
  <si>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</si>
  <si>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ìÿí.õ¿í</t>
  </si>
  <si>
    <t xml:space="preserve">                - other</t>
  </si>
  <si>
    <t>1. ªìíºõ ñàðûí ýöýñò áàéñàí àæèëã¿é÷¿¿ä - á¿ãä</t>
  </si>
  <si>
    <t>¯íýò öààñ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</si>
  <si>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</si>
  <si>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</si>
  <si>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</si>
  <si>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</si>
  <si>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</si>
  <si>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</si>
  <si>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</si>
  <si>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</si>
  <si>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</si>
  <si>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X</t>
  </si>
  <si>
    <t>XI</t>
  </si>
  <si>
    <r>
      <t>X àíãè</t>
    </r>
    <r>
      <rPr>
        <i/>
        <sz val="8"/>
        <rFont val="Arial Mon"/>
        <family val="2"/>
      </rPr>
      <t>tenth</t>
    </r>
  </si>
  <si>
    <r>
      <t xml:space="preserve">XI àíãè </t>
    </r>
    <r>
      <rPr>
        <i/>
        <sz val="8"/>
        <rFont val="Arial Mon"/>
        <family val="2"/>
      </rPr>
      <t>tenth</t>
    </r>
  </si>
  <si>
    <t xml:space="preserve">          áóñàä</t>
  </si>
  <si>
    <t xml:space="preserve">  Other goods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</si>
  <si>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</si>
  <si>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</si>
  <si>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</si>
  <si>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</si>
  <si>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</si>
  <si>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</si>
  <si>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</si>
  <si>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</si>
  <si>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</si>
  <si>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</si>
  <si>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 xml:space="preserve">à÷àà ýðãýëò ìÿ,òí,êì </t>
  </si>
  <si>
    <t>òýýñýí à÷àà òí</t>
  </si>
  <si>
    <t>Çîð÷èã÷ ýðãýëò</t>
  </si>
  <si>
    <t>nello</t>
  </si>
  <si>
    <t>1999 V</t>
  </si>
  <si>
    <t>2000 V</t>
  </si>
  <si>
    <t>êã/kg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</si>
  <si>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</si>
  <si>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</si>
  <si>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</si>
  <si>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</si>
  <si>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</si>
  <si>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</si>
  <si>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</si>
  <si>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</si>
  <si>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</si>
  <si>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</si>
  <si>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</si>
  <si>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</si>
  <si>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</si>
  <si>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</si>
  <si>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</si>
  <si>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</si>
  <si>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</si>
  <si>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</si>
  <si>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</si>
  <si>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</si>
  <si>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</si>
  <si>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</si>
  <si>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2001,10,01</t>
  </si>
  <si>
    <t>At first 9 months</t>
  </si>
  <si>
    <t>At first 9  months</t>
  </si>
  <si>
    <t>meningitis</t>
  </si>
  <si>
    <t>pox</t>
  </si>
  <si>
    <t xml:space="preserve">                       áàéãóóëëàãûí ìýäýýãýýð àâàâ.                õºäºëãººíèéã òîîöîîã¿é áîëíî.</t>
  </si>
  <si>
    <t xml:space="preserve">                                         Õ¯Í ÀÌÛÍ ÒÎÎ</t>
  </si>
  <si>
    <t xml:space="preserve">   Note :       1. Data of births and deaths were taken     * In the estimation of total population</t>
  </si>
  <si>
    <t xml:space="preserve">                      from the Health organization reports.       migration has excluded.</t>
  </si>
  <si>
    <t xml:space="preserve">   Òàéëáàð : 1. Òºðºëò, íàñ áàðàëòûã ýð¿¿ë ìýíäèéí   * Õ¿í àìûí òîîã òîîöîõîä øèëæèëò</t>
  </si>
  <si>
    <t xml:space="preserve">  -Òýýñýí à÷àà </t>
  </si>
  <si>
    <t>Carried freight</t>
  </si>
  <si>
    <t xml:space="preserve">   - Îðëîãî á¿ãä  </t>
  </si>
  <si>
    <t>Revenue - total</t>
  </si>
  <si>
    <t>¿¿íýýñ õ¿í àìààñ</t>
  </si>
  <si>
    <t xml:space="preserve"> Èëãýýëò   </t>
  </si>
  <si>
    <t>Parcel</t>
  </si>
  <si>
    <t xml:space="preserve">Õýâëýë,õóäàëäàà </t>
  </si>
  <si>
    <t>Sale of newspaper</t>
  </si>
  <si>
    <t>Securities</t>
  </si>
  <si>
    <t>Number telephones</t>
  </si>
  <si>
    <t>Wired radio outlets</t>
  </si>
  <si>
    <t>Revenue of communication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</si>
  <si>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</si>
  <si>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</si>
  <si>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</si>
  <si>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</si>
  <si>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</si>
  <si>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</si>
  <si>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¯ÑÃ-ààñ áàòàëñàí àðãà÷ëàëûí äàãóó òîîöîâ.</t>
  </si>
  <si>
    <t>Estimated by NSO methodology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</si>
  <si>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</si>
  <si>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</si>
  <si>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</si>
  <si>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</si>
  <si>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</si>
  <si>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ãóòàë, õóâöàñ</t>
  </si>
  <si>
    <t xml:space="preserve">  Footwear and wearing</t>
  </si>
  <si>
    <t xml:space="preserve">                     -Vegetables, tonnes</t>
  </si>
  <si>
    <t xml:space="preserve">  2.5 Brick made by cement</t>
  </si>
  <si>
    <t>2.6 ãóàëèí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</si>
  <si>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</si>
  <si>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</si>
  <si>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</si>
  <si>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</si>
  <si>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</si>
  <si>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</si>
  <si>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</si>
  <si>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Soft drinks</t>
  </si>
  <si>
    <t>Óíäàà</t>
  </si>
  <si>
    <t>Candy</t>
  </si>
  <si>
    <t>Flour</t>
  </si>
  <si>
    <t xml:space="preserve">                                10.2 Sold production of the industry, at current price, mln.tog</t>
  </si>
  <si>
    <t xml:space="preserve">             16.1  Main indicators of health</t>
  </si>
  <si>
    <t xml:space="preserve">          16.2  Òºðºëò, ýõ, õ¿¿õäèéí ýð¿¿ë ìýíä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</si>
  <si>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</si>
  <si>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</si>
  <si>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</si>
  <si>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</si>
  <si>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</si>
  <si>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</si>
  <si>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</si>
  <si>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</si>
  <si>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</si>
  <si>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</si>
  <si>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</si>
  <si>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</si>
  <si>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</si>
  <si>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</si>
  <si>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</si>
  <si>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</si>
  <si>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</si>
  <si>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</si>
  <si>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</si>
  <si>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</si>
  <si>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</si>
  <si>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</si>
  <si>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</si>
  <si>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</si>
  <si>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</si>
  <si>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</si>
  <si>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¯¿íýýñ: ýì</t>
  </si>
  <si>
    <t>thous.per.km</t>
  </si>
  <si>
    <t>thous.person</t>
  </si>
  <si>
    <t>thous.t.km</t>
  </si>
  <si>
    <t>thous.t</t>
  </si>
  <si>
    <t>piece</t>
  </si>
  <si>
    <t>ÕÓÂÈÉÍ ÒÝÝÂÝÐ</t>
  </si>
  <si>
    <t xml:space="preserve">           ¯ç¿¿ëýëò¿¿ä</t>
  </si>
  <si>
    <t xml:space="preserve">            Indicators</t>
  </si>
  <si>
    <t>ìÿí.õ¿í.êì</t>
  </si>
  <si>
    <t>Àìàðæñàí ýõèéí òîî</t>
  </si>
  <si>
    <r>
      <t xml:space="preserve">       Îíû ýöñèéí õ¿í àì                                        </t>
    </r>
    <r>
      <rPr>
        <i/>
        <sz val="8"/>
        <rFont val="Arial Mon"/>
        <family val="2"/>
      </rPr>
      <t>Population    /at the end of the year/</t>
    </r>
  </si>
  <si>
    <t>õýìæèõ</t>
  </si>
  <si>
    <t xml:space="preserve"> ÍÁ  GP</t>
  </si>
  <si>
    <t xml:space="preserve">             - öýðãýýñ õàëàãäñàí</t>
  </si>
  <si>
    <t xml:space="preserve">                  - cooperatives</t>
  </si>
  <si>
    <t xml:space="preserve">                  - áóñàä</t>
  </si>
  <si>
    <t xml:space="preserve">                  - other</t>
  </si>
  <si>
    <t>thous.¥</t>
  </si>
  <si>
    <t xml:space="preserve"> Òºñâèéí çàðëàãà , ñàÿ òºã</t>
  </si>
  <si>
    <t xml:space="preserve">  ÍÁÁ   Number of infant deaths</t>
  </si>
  <si>
    <t>Sums</t>
  </si>
  <si>
    <t xml:space="preserve"> Unemployed people at the end of the particular month</t>
  </si>
  <si>
    <t>¯¿íýýñ: óðüä íü àæèë õèéæ áàéñàí</t>
  </si>
  <si>
    <t xml:space="preserve"> Of which: formerly they worked by any job</t>
  </si>
  <si>
    <t>1999 IX</t>
  </si>
  <si>
    <t>ºññºí ä¿í</t>
  </si>
  <si>
    <t>monthly</t>
  </si>
  <si>
    <t xml:space="preserve">Ñóì </t>
  </si>
  <si>
    <t>Æàðãàëàíò</t>
  </si>
  <si>
    <t>Öýíõýð</t>
  </si>
  <si>
    <t>ªíäºð-Óëààí</t>
  </si>
  <si>
    <t>3.10 ýì/ìîä</t>
  </si>
  <si>
    <t xml:space="preserve">    ¯¿íýýñ:  - óëñûí ¿éëäâýðèéí ãàçàð</t>
  </si>
  <si>
    <t>Ýñãèé</t>
  </si>
  <si>
    <t>Felt</t>
  </si>
  <si>
    <t>Newspaper</t>
  </si>
  <si>
    <t>Printings</t>
  </si>
  <si>
    <t xml:space="preserve">             - ñóðãóóëü òºãññºí</t>
  </si>
  <si>
    <t xml:space="preserve">                - graduated any school</t>
  </si>
  <si>
    <t>2004 I-XII</t>
  </si>
  <si>
    <t>2002  I-XII</t>
  </si>
  <si>
    <t>Õ¿ñíýãò</t>
  </si>
  <si>
    <t>Primary</t>
  </si>
  <si>
    <t>Áîëîâñðîëã¿é</t>
  </si>
  <si>
    <t>Uneducated</t>
  </si>
  <si>
    <t xml:space="preserve">% of preventive </t>
  </si>
  <si>
    <t>7. ÀÆÈËÃ¯É×¯¯Ä</t>
  </si>
  <si>
    <t>7. UNEMPLOYMENT</t>
  </si>
  <si>
    <t>Õààëãà</t>
  </si>
  <si>
    <t xml:space="preserve">                - professional job not available</t>
  </si>
  <si>
    <t>ñàðûí</t>
  </si>
  <si>
    <t>Ãýðèéí ìîä</t>
  </si>
  <si>
    <t xml:space="preserve">     1. Food products</t>
  </si>
  <si>
    <t xml:space="preserve">       2. Building materials</t>
  </si>
  <si>
    <t>Ýáó/Ebu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</si>
  <si>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</si>
  <si>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</si>
  <si>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</si>
  <si>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</si>
  <si>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</si>
  <si>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</si>
  <si>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Öö/Tsts</t>
  </si>
  <si>
    <t>Öí/Tsn</t>
  </si>
  <si>
    <t>Òº/To</t>
  </si>
  <si>
    <t>Áó/Bu</t>
  </si>
  <si>
    <t>ªó/Ou</t>
  </si>
  <si>
    <t>Ýì/Em</t>
  </si>
  <si>
    <t>Òàéëáàð: Ýíý õ¿ñíýãòýíä ýìíýëýãò áîëîí ýìíýëãýýñ ãàäóóð ãýðòýý íàñ áàðñàí õ¿ì¿¿ñèéã îðóóëñàí áîëíî.</t>
  </si>
  <si>
    <t xml:space="preserve">Jargalant </t>
  </si>
  <si>
    <t>Tsetserleg</t>
  </si>
  <si>
    <t>Ìîäîí òýðýã</t>
  </si>
  <si>
    <t xml:space="preserve">  Wooden cart</t>
  </si>
  <si>
    <t xml:space="preserve">  3.4 leather boots</t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</si>
  <si>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</si>
  <si>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t xml:space="preserve">                  - òºðèéí, òºñºâò áàéãóóëëàãàä</t>
  </si>
  <si>
    <t xml:space="preserve"> Of which:  -  state-owned enterprises</t>
  </si>
  <si>
    <t>5. Íàñ áàðàëò,ñóìààð</t>
  </si>
  <si>
    <t>ÕÀÀ-í ãàðàëòàé ìàë àìüòàä</t>
  </si>
  <si>
    <t>Íîîñ íîîëóóð</t>
  </si>
  <si>
    <t>Àðüñ øèð</t>
  </si>
  <si>
    <t xml:space="preserve"> 10.3 Gross industrial products, at constant prices, /thous.tog/</t>
  </si>
  <si>
    <t xml:space="preserve">         16. ÝÐ¯¯Ë ÌÝÍÄ</t>
  </si>
  <si>
    <t xml:space="preserve">         16.HEALTH</t>
  </si>
  <si>
    <t xml:space="preserve">             16.1  Ýð¿¿ë ìýíäèéí ¿íäñýí ¿ç¿¿ëýëò¿¿ä</t>
  </si>
  <si>
    <t xml:space="preserve">      1. Õ¿íñíèé á¿òýýãäõ¿¿í</t>
  </si>
  <si>
    <t>1. ªìíºõ ñàðûí ýöýñò áàéñàí àæèëã¿é÷¿¿ä- á¿ãä</t>
  </si>
  <si>
    <t xml:space="preserve">                                           8.1 Àæèëã¿é÷¿¿äèéí òîî, øàëòãààíààð</t>
  </si>
  <si>
    <t xml:space="preserve">                                  8.1  Number of unemployed people, by causes</t>
  </si>
  <si>
    <t>8. ÀÆÈËÃ¯É×¯¯Ä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</si>
  <si>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</si>
  <si>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</si>
  <si>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</si>
  <si>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</si>
  <si>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</si>
  <si>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</si>
  <si>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</si>
  <si>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r>
      <t xml:space="preserve">     - áîëîâñðîëã¿é  </t>
    </r>
    <r>
      <rPr>
        <i/>
        <sz val="7"/>
        <rFont val="Arial Mon"/>
        <family val="2"/>
      </rPr>
      <t>uneducated</t>
    </r>
  </si>
  <si>
    <r>
      <t>Ñàíõ¿¿æèëò</t>
    </r>
    <r>
      <rPr>
        <i/>
        <sz val="7"/>
        <rFont val="Arial Mon"/>
        <family val="2"/>
      </rPr>
      <t xml:space="preserve">                               Finances</t>
    </r>
  </si>
  <si>
    <r>
      <t xml:space="preserve">¯ëäýãäýë                                   </t>
    </r>
    <r>
      <rPr>
        <i/>
        <sz val="7"/>
        <rFont val="Arial Mon"/>
        <family val="2"/>
      </rPr>
      <t>Remainder</t>
    </r>
  </si>
  <si>
    <r>
      <t xml:space="preserve">Òýòãýìæ îëãîñîí õ¿í         </t>
    </r>
    <r>
      <rPr>
        <i/>
        <sz val="7"/>
        <rFont val="Arial Mon"/>
        <family val="2"/>
      </rPr>
      <t xml:space="preserve">Number of persons </t>
    </r>
  </si>
  <si>
    <t xml:space="preserve">  </t>
  </si>
  <si>
    <t>×èõýð</t>
  </si>
  <si>
    <t>Ãóðèë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</si>
  <si>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</si>
  <si>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</si>
  <si>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</si>
  <si>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</si>
  <si>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 xml:space="preserve">     ¯¿íýýñ: îðîí òîîíû öîìõîòãîëîîð</t>
  </si>
  <si>
    <t>Õàíãàé</t>
  </si>
  <si>
    <t xml:space="preserve">                  - íºõºðëºë, êîìïàíè</t>
  </si>
  <si>
    <t>Ñ¿ðåý</t>
  </si>
  <si>
    <t>Õ¿éòýí</t>
  </si>
  <si>
    <t>Õàìóó</t>
  </si>
  <si>
    <t>Ìººãºí-</t>
  </si>
  <si>
    <t>Áîîì</t>
  </si>
  <si>
    <t>Òàðâà</t>
  </si>
  <si>
    <t xml:space="preserve"> Õîëáîîíû íèéò îðëîãî </t>
  </si>
  <si>
    <t>Øóóäàíãèéí õàéðöàã</t>
  </si>
  <si>
    <t>ÈÕ</t>
  </si>
  <si>
    <t>×Ó</t>
  </si>
  <si>
    <t>ÕÍ</t>
  </si>
  <si>
    <t>ÒÀ</t>
  </si>
  <si>
    <t>ªÓ</t>
  </si>
  <si>
    <t>ÝÌ</t>
  </si>
  <si>
    <t>ÆÀ</t>
  </si>
  <si>
    <t>ÕÐ</t>
  </si>
  <si>
    <t>ÁÖ</t>
  </si>
  <si>
    <t>ªË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</si>
  <si>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</si>
  <si>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</si>
  <si>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</si>
  <si>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</si>
  <si>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</si>
  <si>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</si>
  <si>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</si>
  <si>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</si>
  <si>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</si>
  <si>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</si>
  <si>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</si>
  <si>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</si>
  <si>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</si>
  <si>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</si>
  <si>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</si>
  <si>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</si>
  <si>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</si>
  <si>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</si>
  <si>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</si>
  <si>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</si>
  <si>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</si>
  <si>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>ìÿí.òí.êì</t>
  </si>
  <si>
    <t>ìÿí.òí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</si>
  <si>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</si>
  <si>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</si>
  <si>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</si>
  <si>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</si>
  <si>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</si>
  <si>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</si>
  <si>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>ÕÒ</t>
  </si>
  <si>
    <t xml:space="preserve">    SOUM</t>
  </si>
  <si>
    <t>Of which: women</t>
  </si>
  <si>
    <t>Àæèëã¿é÷¿¿ä - á¿ãä</t>
  </si>
  <si>
    <t xml:space="preserve">   Total</t>
  </si>
  <si>
    <t>women</t>
  </si>
  <si>
    <r>
      <t xml:space="preserve">Íàñ áàðàëò1                      </t>
    </r>
    <r>
      <rPr>
        <i/>
        <sz val="8"/>
        <rFont val="Arial Mon"/>
        <family val="2"/>
      </rPr>
      <t>Deaths</t>
    </r>
  </si>
  <si>
    <r>
      <t xml:space="preserve"> Öýâýð ºñºëò                     </t>
    </r>
    <r>
      <rPr>
        <i/>
        <sz val="8"/>
        <rFont val="Arial Mon"/>
        <family val="2"/>
      </rPr>
      <t>Natural increase</t>
    </r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</si>
  <si>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</si>
  <si>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</si>
  <si>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</si>
  <si>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</si>
  <si>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</si>
  <si>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>Y¿íýýñ: áîëîâñðîëîîð</t>
  </si>
  <si>
    <t>Íàñ áàðàãñàä</t>
  </si>
  <si>
    <t>Deaths- total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</si>
  <si>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</si>
  <si>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</si>
  <si>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</si>
  <si>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</si>
  <si>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</si>
  <si>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</si>
  <si>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</si>
  <si>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</si>
  <si>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</si>
  <si>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</si>
  <si>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</si>
  <si>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Øèâýýò ãÿëìàí ÕÕÊ Shiveet gyalman Com.</t>
  </si>
  <si>
    <t xml:space="preserve">    m3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</si>
  <si>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</si>
  <si>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</si>
  <si>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</si>
  <si>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</si>
  <si>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</si>
  <si>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</si>
  <si>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</si>
  <si>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</si>
  <si>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>íýð</t>
  </si>
  <si>
    <t xml:space="preserve">Çîð÷èã÷ ýðãýëò </t>
  </si>
  <si>
    <t>Passenger turnover</t>
  </si>
  <si>
    <t xml:space="preserve">                                  12.1. TRANSPORT AND COMMUNICATION</t>
  </si>
  <si>
    <t>Õîëáîîíû òàðèôûí îðëîãî, ñàÿ òºãðºã</t>
  </si>
  <si>
    <t>Total revenue of transport, mln tog</t>
  </si>
  <si>
    <t>Total revenue of communication, mln tog</t>
  </si>
  <si>
    <t xml:space="preserve">     - ìýðãýæëèéí àíõàí øàòíû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</si>
  <si>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</si>
  <si>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</si>
  <si>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</si>
  <si>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</si>
  <si>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</si>
  <si>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</si>
  <si>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</si>
  <si>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</si>
  <si>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</si>
  <si>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t>Ãàð õºë àìíû ºâ÷èí</t>
  </si>
  <si>
    <t>Õîîëíû õîðäëîãîò õàâäàð</t>
  </si>
  <si>
    <t>Õîðøîîëîë</t>
  </si>
  <si>
    <t>Horshoolol</t>
  </si>
  <si>
    <t xml:space="preserve">"Èðâýñ" </t>
  </si>
  <si>
    <t>Irves</t>
  </si>
  <si>
    <t>"Ãóðâàíòàìèð"</t>
  </si>
  <si>
    <t>Gurvan tamir</t>
  </si>
  <si>
    <t>"Èðýýä¿é"</t>
  </si>
  <si>
    <r>
      <t xml:space="preserve">    À         Í          Ã          È   /   </t>
    </r>
    <r>
      <rPr>
        <i/>
        <sz val="8"/>
        <rFont val="Arial Mon"/>
        <family val="2"/>
      </rPr>
      <t xml:space="preserve">G      R     A     D     E      S </t>
    </r>
  </si>
  <si>
    <r>
      <t xml:space="preserve">I àíãè  </t>
    </r>
    <r>
      <rPr>
        <i/>
        <sz val="8"/>
        <rFont val="Arial Mon"/>
        <family val="2"/>
      </rPr>
      <t>first</t>
    </r>
  </si>
  <si>
    <r>
      <t xml:space="preserve">II àíãè   </t>
    </r>
    <r>
      <rPr>
        <i/>
        <sz val="8"/>
        <rFont val="Arial Mon"/>
        <family val="2"/>
      </rPr>
      <t>second</t>
    </r>
  </si>
  <si>
    <r>
      <t xml:space="preserve">III àíãè  </t>
    </r>
    <r>
      <rPr>
        <i/>
        <sz val="8"/>
        <rFont val="Arial Mon"/>
        <family val="2"/>
      </rPr>
      <t>third</t>
    </r>
  </si>
  <si>
    <r>
      <t xml:space="preserve">IY àíãè  </t>
    </r>
    <r>
      <rPr>
        <i/>
        <sz val="8"/>
        <rFont val="Arial Mon"/>
        <family val="2"/>
      </rPr>
      <t>fourth</t>
    </r>
  </si>
  <si>
    <r>
      <t>Y àíãè</t>
    </r>
    <r>
      <rPr>
        <i/>
        <sz val="8"/>
        <rFont val="Arial Mon"/>
        <family val="2"/>
      </rPr>
      <t xml:space="preserve">   fifth</t>
    </r>
  </si>
  <si>
    <r>
      <t xml:space="preserve">YIII àíãè </t>
    </r>
    <r>
      <rPr>
        <i/>
        <sz val="8"/>
        <rFont val="Arial Mon"/>
        <family val="2"/>
      </rPr>
      <t>eighth</t>
    </r>
  </si>
  <si>
    <r>
      <t xml:space="preserve">IX àíãè </t>
    </r>
    <r>
      <rPr>
        <i/>
        <sz val="8"/>
        <rFont val="Arial Mon"/>
        <family val="2"/>
      </rPr>
      <t>ninth</t>
    </r>
  </si>
  <si>
    <r>
      <t xml:space="preserve">Á¯ÃÄ  </t>
    </r>
    <r>
      <rPr>
        <i/>
        <sz val="8"/>
        <rFont val="Arial Mon"/>
        <family val="2"/>
      </rPr>
      <t>TOTAL</t>
    </r>
  </si>
  <si>
    <t>1. Íèéò á¿ëãèéí òîî</t>
  </si>
  <si>
    <t>1. Number of classes</t>
  </si>
  <si>
    <t>2. Ñóðàëöàã÷äûí òîî</t>
  </si>
  <si>
    <t>2. Pupils-total</t>
  </si>
  <si>
    <t xml:space="preserve">     ¯¿íýýñ: ýìýãòýé</t>
  </si>
  <si>
    <t>Out of which: female</t>
  </si>
  <si>
    <t>3. Àíãè óëèðàí ñóðàëöàæ  áàéãàà ñóðàã÷èä</t>
  </si>
  <si>
    <t>3. Pupils were held back</t>
  </si>
  <si>
    <t xml:space="preserve">       ¯¿íýýñ:ýìýãòýé</t>
  </si>
  <si>
    <t>4. Õàãàñ ºí÷èí ñóðàã÷èä</t>
  </si>
  <si>
    <t>4. Half orphan pupils</t>
  </si>
  <si>
    <t xml:space="preserve">      ¯¿íýýñ: ýìýãòýé</t>
  </si>
  <si>
    <t>5. Á¿òýí ºí÷èí ñóðàã÷èä</t>
  </si>
  <si>
    <t>5. Full orphan pupils</t>
  </si>
  <si>
    <t>6. Àñðàìæëàõ õ¿í áàéõã¿é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</si>
  <si>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</si>
  <si>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</si>
  <si>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 xml:space="preserve">      Öàãààí ñ¿ìáýð ÕÕÊ</t>
  </si>
  <si>
    <r>
      <t xml:space="preserve">Øèíýýð òºðñºí õ¿¿õýä                            </t>
    </r>
    <r>
      <rPr>
        <i/>
        <sz val="8"/>
        <rFont val="Arial Mon"/>
        <family val="2"/>
      </rPr>
      <t>New born babies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</si>
  <si>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</si>
  <si>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</si>
  <si>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</si>
  <si>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</si>
  <si>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</si>
  <si>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</si>
  <si>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</si>
  <si>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</si>
  <si>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</si>
  <si>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</si>
  <si>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</si>
  <si>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>3.15 áóñàä</t>
  </si>
  <si>
    <t xml:space="preserve">  3.15 other</t>
  </si>
  <si>
    <t xml:space="preserve">  3.16 coal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</si>
  <si>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</si>
  <si>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</si>
  <si>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</si>
  <si>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</si>
  <si>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</si>
  <si>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</si>
  <si>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</si>
  <si>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ªðãºº ãýð õîðøîî  Orgoo ger</t>
  </si>
  <si>
    <t xml:space="preserve">  ø/piece</t>
  </si>
  <si>
    <t>Äóëààí</t>
  </si>
  <si>
    <t>Ìîíãîë ãóòàë</t>
  </si>
  <si>
    <t xml:space="preserve">  National footwear</t>
  </si>
  <si>
    <t>õîñ</t>
  </si>
  <si>
    <t>pairs</t>
  </si>
  <si>
    <t xml:space="preserve"> 10.4 Ãîë íýðèéí á¿òýýãäýõ¿¿í ¿éëäâýðëýëò</t>
  </si>
  <si>
    <t>Ñàâõèí ãóòàë</t>
  </si>
  <si>
    <t>3.16 öýâýð óñ</t>
  </si>
  <si>
    <t>ìÿí. ì3</t>
  </si>
  <si>
    <t>thous.m3</t>
  </si>
  <si>
    <t>Öýâýð óñ</t>
  </si>
  <si>
    <t>ìÿí.ì3</t>
  </si>
  <si>
    <t>Äèçèíòåðè</t>
  </si>
  <si>
    <t>Ðåêêåòñèîç</t>
  </si>
  <si>
    <t>ªÃ</t>
  </si>
  <si>
    <t>ÕØ</t>
  </si>
  <si>
    <t>ÖÍ</t>
  </si>
  <si>
    <t>Òª</t>
  </si>
  <si>
    <t>2003  I-XII</t>
  </si>
  <si>
    <t>2003 I-XII</t>
  </si>
  <si>
    <r>
      <t>ìÿí.ì</t>
    </r>
    <r>
      <rPr>
        <vertAlign val="superscript"/>
        <sz val="7"/>
        <rFont val="Times New Roman Mon"/>
        <family val="1"/>
      </rPr>
      <t>2</t>
    </r>
  </si>
  <si>
    <r>
      <t>thous.m</t>
    </r>
    <r>
      <rPr>
        <vertAlign val="superscript"/>
        <sz val="7"/>
        <rFont val="Times New Roman Mon"/>
        <family val="1"/>
      </rPr>
      <t>2</t>
    </r>
  </si>
  <si>
    <t xml:space="preserve">                - first time they are looking for job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</si>
  <si>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</si>
  <si>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</si>
  <si>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</si>
  <si>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</si>
  <si>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</si>
  <si>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</si>
  <si>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</si>
  <si>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</si>
  <si>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</si>
  <si>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</si>
  <si>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</si>
  <si>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</si>
  <si>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</si>
  <si>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>4-ð ñóðãóóëü</t>
  </si>
  <si>
    <t>Fourth</t>
  </si>
  <si>
    <t xml:space="preserve">            7.1. Number of unemployed people, by causes</t>
  </si>
  <si>
    <t>Central budjet expenditure, mln, tog</t>
  </si>
  <si>
    <t>2001 I-XII</t>
  </si>
  <si>
    <t>1999 X</t>
  </si>
  <si>
    <t>Îðîí íóòãèéí òºñâèéí îðëîãî, ñàÿ.òºã</t>
  </si>
  <si>
    <t xml:space="preserve">           16.2  Number of births,maternal and infant deaths</t>
  </si>
  <si>
    <t xml:space="preserve"> Complex ger</t>
  </si>
  <si>
    <t>hilis</t>
  </si>
  <si>
    <t>¨ëîì</t>
  </si>
  <si>
    <t>Íÿ-</t>
  </si>
  <si>
    <t>ðàéí</t>
  </si>
  <si>
    <t>¿æèë</t>
  </si>
  <si>
    <t xml:space="preserve">¯¿íýýñ : ýìýãòýé  </t>
  </si>
  <si>
    <t>Äýýä</t>
  </si>
  <si>
    <t>High</t>
  </si>
  <si>
    <t>Òóñ. Äóíä</t>
  </si>
  <si>
    <t>secondary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</si>
  <si>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</si>
  <si>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</si>
  <si>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</si>
  <si>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</si>
  <si>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</si>
  <si>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</si>
  <si>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</si>
  <si>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</si>
  <si>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</si>
  <si>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</si>
  <si>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</si>
  <si>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</si>
  <si>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</si>
  <si>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</si>
  <si>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</si>
  <si>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</si>
  <si>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</si>
  <si>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</si>
  <si>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</si>
  <si>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</si>
  <si>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</si>
  <si>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r>
      <t>/òºã/  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</si>
  <si>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</si>
  <si>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1</t>
    </r>
  </si>
  <si>
    <r>
      <t>ì</t>
    </r>
    <r>
      <rPr>
        <vertAlign val="superscript"/>
        <sz val="7"/>
        <rFont val="Arial Mon"/>
        <family val="2"/>
      </rPr>
      <t>3</t>
    </r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</si>
  <si>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</si>
  <si>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</si>
  <si>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</si>
  <si>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</si>
  <si>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 xml:space="preserve">   Á¿ãä</t>
  </si>
  <si>
    <t>Íèéò òýýâýðëýñýí à÷ààíààñ</t>
  </si>
  <si>
    <t>1999 IY</t>
  </si>
  <si>
    <t>Medicinal check-up</t>
  </si>
  <si>
    <t xml:space="preserve"> ñýðãèéëýõ ¿çëýã</t>
  </si>
  <si>
    <t>Note: There is included deaths in the hospital and deaths out of hospital.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</si>
  <si>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</si>
  <si>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</si>
  <si>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</si>
  <si>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</si>
  <si>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</si>
  <si>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</si>
  <si>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</si>
  <si>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</si>
  <si>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</si>
  <si>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>îðëîãî</t>
  </si>
  <si>
    <t xml:space="preserve"> Ä¿í</t>
  </si>
  <si>
    <t>SOUM</t>
  </si>
  <si>
    <t>3.7 ýñãèé</t>
  </si>
  <si>
    <t xml:space="preserve">  ì</t>
  </si>
  <si>
    <t>2000 I</t>
  </si>
  <si>
    <t xml:space="preserve">            - àíõ óäàà àæèë õàéæ áàéãàà</t>
  </si>
  <si>
    <t>Unemployed people - total</t>
  </si>
  <si>
    <t>Of which : women</t>
  </si>
  <si>
    <t>Áîëîâñðîëûí ò¿âøèíãýýð</t>
  </si>
  <si>
    <t>By educational levels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</si>
  <si>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</si>
  <si>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</si>
  <si>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</si>
  <si>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</si>
  <si>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</si>
  <si>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   Ýì÷èéí òîî    </t>
    </r>
    <r>
      <rPr>
        <i/>
        <sz val="8"/>
        <rFont val="Arial Mon"/>
        <family val="2"/>
      </rPr>
      <t>Number of physicians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</si>
  <si>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</si>
  <si>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</si>
  <si>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</si>
  <si>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</si>
  <si>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</si>
  <si>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</si>
  <si>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</si>
  <si>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>Òýýâýð, àãóóëàõûí àæ àõóé, õîëáîî</t>
  </si>
  <si>
    <t xml:space="preserve">Ñàíõ¿¿ãèéí ã¿éëãýý õèéõ ¿éë àæèëëàãàà </t>
  </si>
  <si>
    <t>¯ë õºäëºõ õºðºíãº,, ò¿ðýýñ, áèçíåñèéí áóñàä ¿éë àæèëëàãàà</t>
  </si>
  <si>
    <t>Òºðèéí óäèðäëàãà, áàòëàí õàìãààëàõ, àëáàí æóðìûí øààðäëàãà</t>
  </si>
  <si>
    <t>Ýð¿¿ë ìýíä, íèéãìèéí õàëàìæ</t>
  </si>
  <si>
    <t>Íèéãýì áèå õ¿íä ¿ç¿¿ëýõ áóñàä ¿éë÷èëãýý</t>
  </si>
  <si>
    <t>¯¿íýýñ: Ýäèéí çàñãèéí ¿éë àæèëëàãààíû ñàëáàðààð</t>
  </si>
  <si>
    <t>ìÿí/õ¿í       thous</t>
  </si>
  <si>
    <t xml:space="preserve">Of which preventive </t>
  </si>
  <si>
    <t>4. Òàéëàíò ñàðä á¿ðòãýëýýñ õàñàãäñàí àæ-÷¿¿ä</t>
  </si>
  <si>
    <t xml:space="preserve"> 4. Excluded unemployed people from registration</t>
  </si>
  <si>
    <t>Òàéëàíò ñàðûí ýöýñò áàéãàà àæèëã¿é÷¿¿ä- á¿ãä</t>
  </si>
  <si>
    <t>2004  I-XII</t>
  </si>
  <si>
    <t>2010 I</t>
  </si>
  <si>
    <t>2010-I</t>
  </si>
  <si>
    <t>ªÎÌ¯</t>
  </si>
  <si>
    <r>
      <t xml:space="preserve">ØèëæñýíYII àíãè </t>
    </r>
    <r>
      <rPr>
        <i/>
        <sz val="8"/>
        <rFont val="Arial Mon"/>
        <family val="2"/>
      </rPr>
      <t xml:space="preserve">  sixth</t>
    </r>
  </si>
  <si>
    <t>Ìºðºí Òà</t>
  </si>
  <si>
    <t>Á¿ðä Öí</t>
  </si>
  <si>
    <t>Õàëóóí óñ ×ó</t>
  </si>
  <si>
    <t>Õàí-ºíäºð Èõ</t>
  </si>
  <si>
    <t>Õîîëò Æà</t>
  </si>
  <si>
    <t>Õàíóé ªÓ</t>
  </si>
  <si>
    <t>Áýëòãýñýí õàäëàí  ìÿí.òí</t>
  </si>
  <si>
    <t>2009  II</t>
  </si>
  <si>
    <t>2009 I-XII</t>
  </si>
  <si>
    <t>2009 II</t>
  </si>
  <si>
    <t>2008  I-XII</t>
  </si>
  <si>
    <t>2009  I-XII</t>
  </si>
  <si>
    <t>2010  I-XII</t>
  </si>
  <si>
    <t>2009  III</t>
  </si>
  <si>
    <t>2009 III</t>
  </si>
  <si>
    <t>2009  IY</t>
  </si>
  <si>
    <t>2009 IY</t>
  </si>
  <si>
    <t>10000õ¿í àìä íîîãäîõ õàëäâàðò ºâ÷íèé ãàðàëò</t>
  </si>
  <si>
    <r>
      <rPr>
        <b/>
        <sz val="8"/>
        <rFont val="Arial Mon"/>
        <family val="2"/>
      </rPr>
      <t>Тайлбар:</t>
    </r>
    <r>
      <rPr>
        <sz val="8"/>
        <rFont val="Arial Mon"/>
        <family val="2"/>
      </rPr>
      <t xml:space="preserve"> 2010,04,01-ээс эхлэн Авто зам тээврийн газрын хот хоорондын зорчигч тээврийн зорчигчид, зорчигч эргэлт, орлогыг мэдээлэлд хамруулснаар дээрхи үзүүлэлтүүд их хэмжээгээр нэмэгдсэн болно.</t>
    </r>
  </si>
  <si>
    <t>Number of births / live births/</t>
  </si>
  <si>
    <t>Òºðñºí õ¿¿õäèéí òîî / àìüä òºðºëò/</t>
  </si>
  <si>
    <t>2009  Y</t>
  </si>
  <si>
    <t>2009 Y</t>
  </si>
  <si>
    <r>
      <t xml:space="preserve">                       Õóãàöàà     </t>
    </r>
    <r>
      <rPr>
        <i/>
        <sz val="8"/>
        <rFont val="Arial Mon"/>
        <family val="2"/>
      </rPr>
      <t>Periods</t>
    </r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</si>
  <si>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</si>
  <si>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</si>
  <si>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</si>
  <si>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</si>
  <si>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Áàðèëãûí ìàòåðèàë</t>
  </si>
  <si>
    <t>Ìîä ìîäîí</t>
  </si>
  <si>
    <t>2009  YI</t>
  </si>
  <si>
    <t>2009 YI</t>
  </si>
  <si>
    <t>Õ¿ðìýí áëîê</t>
  </si>
  <si>
    <t>2009  YII</t>
  </si>
  <si>
    <t>2009 YII</t>
  </si>
  <si>
    <t>Âààêóóì öîíõ</t>
  </si>
  <si>
    <t>2009  YIII</t>
  </si>
  <si>
    <t>2009 YIII</t>
  </si>
  <si>
    <t>2009  IX</t>
  </si>
  <si>
    <t>2009 IX</t>
  </si>
  <si>
    <t xml:space="preserve">            15.1 Åðºíõèé áîëîâñðîëûí ñóðãóóëüä 2010-2011 îíû õè÷ýýëèéí æèëä ñóðàëöàãñàä , ñóðãóóëèàð</t>
  </si>
  <si>
    <t xml:space="preserve">              15.1  Number of pupils in general educational schools,  2010-2011 academic year, by schools</t>
  </si>
  <si>
    <r>
      <t xml:space="preserve">               2010-2011 îíû õè÷ýýëèéí æèë/</t>
    </r>
    <r>
      <rPr>
        <i/>
        <sz val="8"/>
        <rFont val="Arial Mon"/>
        <family val="2"/>
      </rPr>
      <t>2009-2010 academic year</t>
    </r>
  </si>
  <si>
    <t xml:space="preserve">     YII/øèëæ/</t>
  </si>
  <si>
    <t xml:space="preserve">    YIII/12/</t>
  </si>
  <si>
    <r>
      <t xml:space="preserve">YIII /12/ àíãè </t>
    </r>
    <r>
      <rPr>
        <i/>
        <sz val="8"/>
        <rFont val="Arial Mon"/>
        <family val="2"/>
      </rPr>
      <t>seventh</t>
    </r>
  </si>
  <si>
    <t>10. Õýë ÿðèàíû ýðõòíèé ñîãîãòîé</t>
  </si>
  <si>
    <t>2009  X</t>
  </si>
  <si>
    <t>2009 X</t>
  </si>
  <si>
    <t>2009 XI</t>
  </si>
  <si>
    <t>2009  XI</t>
  </si>
  <si>
    <t>2010 XII</t>
  </si>
  <si>
    <t>2009 XII</t>
  </si>
  <si>
    <t>2011 I</t>
  </si>
  <si>
    <t>2011/2010%</t>
  </si>
  <si>
    <t>2011  I</t>
  </si>
  <si>
    <t>2012  I</t>
  </si>
  <si>
    <t>2013  I</t>
  </si>
  <si>
    <t>2014  I</t>
  </si>
  <si>
    <t>2015  I</t>
  </si>
  <si>
    <t>2016  I</t>
  </si>
  <si>
    <t>2017  I</t>
  </si>
  <si>
    <t>2018  I</t>
  </si>
  <si>
    <t>2019  I</t>
  </si>
  <si>
    <t>2020  I</t>
  </si>
  <si>
    <t>2021  I</t>
  </si>
  <si>
    <t>2011/2008%</t>
  </si>
  <si>
    <t>2011/2009%</t>
  </si>
  <si>
    <t>2011/2010. %</t>
  </si>
  <si>
    <t>2011-I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</si>
  <si>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</si>
  <si>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</si>
  <si>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</si>
  <si>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</si>
  <si>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</si>
  <si>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</si>
  <si>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 xml:space="preserve">             16.3  0-2 õ¿¿õäèéí âàêöèíæóóëàëòûí õàìðàëò</t>
  </si>
  <si>
    <t>2010 I-XII</t>
  </si>
  <si>
    <t>2010-I-XII</t>
  </si>
  <si>
    <t>2010  II</t>
  </si>
  <si>
    <t>2011  II</t>
  </si>
  <si>
    <t>2010-II</t>
  </si>
  <si>
    <t>2011-II</t>
  </si>
  <si>
    <t>2010 II</t>
  </si>
  <si>
    <t>2011 II</t>
  </si>
  <si>
    <t>2012 I</t>
  </si>
  <si>
    <t>2013 I</t>
  </si>
  <si>
    <t>2014 I</t>
  </si>
  <si>
    <t>2015 I</t>
  </si>
  <si>
    <t>2016 I</t>
  </si>
  <si>
    <t>2017 I</t>
  </si>
  <si>
    <t>2018 I</t>
  </si>
  <si>
    <t>2019 I</t>
  </si>
  <si>
    <t>2020 I</t>
  </si>
  <si>
    <t>2021 I</t>
  </si>
  <si>
    <t>2010  III</t>
  </si>
  <si>
    <t>2011  III</t>
  </si>
  <si>
    <t>2011 III</t>
  </si>
  <si>
    <t>2010-III</t>
  </si>
  <si>
    <t>2011-III</t>
  </si>
  <si>
    <t>2010 III</t>
  </si>
  <si>
    <t>2011  IY</t>
  </si>
  <si>
    <t>2010 IY</t>
  </si>
  <si>
    <t>2010  IY</t>
  </si>
  <si>
    <t>2010-IY</t>
  </si>
  <si>
    <t>2011-IY</t>
  </si>
  <si>
    <t>2011 IY</t>
  </si>
  <si>
    <t>2010  Y</t>
  </si>
  <si>
    <t>2011  Y</t>
  </si>
  <si>
    <t>2010 Y</t>
  </si>
  <si>
    <t>2011 Y</t>
  </si>
  <si>
    <t>2010-Y</t>
  </si>
  <si>
    <t>2011-Y</t>
  </si>
  <si>
    <t>2010  YI</t>
  </si>
  <si>
    <t>2011  YI</t>
  </si>
  <si>
    <t>2010 YI</t>
  </si>
  <si>
    <t>2011 YI</t>
  </si>
  <si>
    <t>Õóâàíöàð á¿òýýãäýõ¿¿í ¿éëäâýðëýë</t>
  </si>
  <si>
    <t>Ýõ ñóðâàëæ: Õºäºëìºð õàëàìæ ¿éë÷èëãýýíèé õýëòñèéí ìýäýýãýýð</t>
  </si>
  <si>
    <t>2010-YI</t>
  </si>
  <si>
    <t>2011-YI</t>
  </si>
  <si>
    <t>Óëààí ýñýðãýíý</t>
  </si>
  <si>
    <t xml:space="preserve"> 2011.07.05</t>
  </si>
  <si>
    <t>2010  YII</t>
  </si>
  <si>
    <t>2011  YII</t>
  </si>
  <si>
    <t>2010 YII</t>
  </si>
  <si>
    <t>I-YII</t>
  </si>
  <si>
    <t>2011 YII</t>
  </si>
  <si>
    <t>2010.YII</t>
  </si>
  <si>
    <t>2010. YII</t>
  </si>
  <si>
    <t>2011.YII</t>
  </si>
  <si>
    <t>YII</t>
  </si>
  <si>
    <t>2010-YII</t>
  </si>
  <si>
    <t>2011-YII</t>
  </si>
  <si>
    <t>YII July</t>
  </si>
  <si>
    <t xml:space="preserve">                       2011 îíû ýõíèé 7  ñàðûí áàéäëààð           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</si>
  <si>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</si>
  <si>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</si>
  <si>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2010.VII</t>
  </si>
  <si>
    <t>2011.VII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</si>
  <si>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</si>
  <si>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</si>
  <si>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</si>
  <si>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</si>
  <si>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</si>
  <si>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</si>
  <si>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</si>
  <si>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</si>
  <si>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</si>
  <si>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</si>
  <si>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</si>
  <si>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Ìàë á¿õèé èðãýíèé îðëîãûí òàòâàð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</si>
  <si>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</si>
  <si>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</si>
  <si>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</si>
  <si>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 Mon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</si>
  <si>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</si>
  <si>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</si>
  <si>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</si>
  <si>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</si>
  <si>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</si>
  <si>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</si>
  <si>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áàéãàëèéí áàÿëàã àøèãëàñíû õóðààìæ</t>
  </si>
  <si>
    <t xml:space="preserve">                  4.3. ãàçðûí òºëáºð </t>
  </si>
  <si>
    <t xml:space="preserve">                  4.4. îéãîîñ õýðýãëýýíèé ìîä, ò¿ëýý àøèãëàñíû òºëáºð</t>
  </si>
  <si>
    <t xml:space="preserve">                  4.5. àãíóóðûí íººö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</si>
  <si>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</si>
  <si>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</si>
  <si>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</si>
  <si>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</si>
  <si>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</si>
  <si>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</si>
  <si>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</si>
  <si>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</si>
  <si>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</si>
  <si>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</si>
  <si>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</si>
  <si>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</si>
  <si>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</si>
  <si>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</si>
  <si>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</si>
  <si>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</si>
  <si>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</si>
  <si>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>.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</si>
  <si>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</si>
  <si>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</si>
  <si>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</si>
  <si>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</si>
  <si>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10"/>
        <rFont val="Arial Mon"/>
        <family val="2"/>
      </rPr>
      <t>thous.tog</t>
    </r>
    <r>
      <rPr>
        <sz val="10"/>
        <rFont val="Arial Mon"/>
        <family val="2"/>
      </rPr>
      <t>)</t>
    </r>
  </si>
  <si>
    <r>
      <t xml:space="preserve">  Õóâü õ¿íèé оðëîãûí àëáàí òàòâàð                 </t>
    </r>
    <r>
      <rPr>
        <i/>
        <sz val="8"/>
        <rFont val="Arial Mon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</si>
  <si>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</si>
  <si>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8"/>
        <rFont val="Arial Mon"/>
        <family val="2"/>
      </rPr>
      <t>Tax from gun</t>
    </r>
  </si>
  <si>
    <r>
      <t xml:space="preserve">Áóñàä òàòâàð / òºëáºð , õóðààìæ/                         </t>
    </r>
    <r>
      <rPr>
        <i/>
        <sz val="8"/>
        <rFont val="Arial Mon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</si>
  <si>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</si>
  <si>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10"/>
        <rFont val="Arial Mon"/>
        <family val="2"/>
      </rPr>
      <t>TAX REVENUE TOTAL</t>
    </r>
  </si>
  <si>
    <r>
      <t xml:space="preserve">Õ¿¿,òîðãóóëü         </t>
    </r>
    <r>
      <rPr>
        <i/>
        <sz val="10"/>
        <rFont val="Arial Mon"/>
        <family val="2"/>
      </rPr>
      <t>Interest  and fines</t>
    </r>
  </si>
  <si>
    <r>
      <t xml:space="preserve">Òºñºâò áàéãóóëëàãûí ººðèéí îðëîãî       </t>
    </r>
    <r>
      <rPr>
        <i/>
        <sz val="8"/>
        <rFont val="Arial Mon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</si>
  <si>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10"/>
        <rFont val="Arial Mon"/>
        <family val="2"/>
      </rPr>
      <t>Other</t>
    </r>
  </si>
  <si>
    <r>
      <t xml:space="preserve">ÒÀÒÂÀÐÛÍ ÁÓÑ ÎÐËÎÃЫН ДҮН      </t>
    </r>
    <r>
      <rPr>
        <i/>
        <sz val="10"/>
        <rFont val="Arial Mon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</si>
  <si>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</si>
  <si>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10"/>
        <rFont val="Arial Mon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</si>
  <si>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10"/>
        <rFont val="Arial Mon"/>
        <family val="2"/>
      </rPr>
      <t>Tax from autovehicles</t>
    </r>
  </si>
  <si>
    <r>
      <t xml:space="preserve">Ãàçðûí òºëáºð  </t>
    </r>
    <r>
      <rPr>
        <i/>
        <sz val="10"/>
        <rFont val="Arial Mon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</si>
  <si>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</si>
  <si>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</si>
  <si>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</si>
  <si>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</si>
  <si>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</si>
  <si>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</si>
  <si>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</si>
  <si>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</si>
  <si>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</si>
  <si>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</si>
  <si>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</si>
  <si>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</si>
  <si>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</si>
  <si>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r>
      <t xml:space="preserve"> ìàë á¿õèé èðãýäèéí îðëîãûí òàòâàðûí 2009 îíû 50%-èéí татварын äóòóóг  òºñºâò îðóóëñàí    </t>
    </r>
    <r>
      <rPr>
        <i/>
        <sz val="8"/>
        <rFont val="Arial Mon"/>
        <family val="2"/>
      </rPr>
      <t xml:space="preserve"> </t>
    </r>
  </si>
  <si>
    <r>
      <t xml:space="preserve">Òýìäýãòèéí õóðààìæ   </t>
    </r>
    <r>
      <rPr>
        <i/>
        <sz val="8"/>
        <rFont val="Arial Mon"/>
        <family val="2"/>
      </rPr>
      <t>Charge of stamps</t>
    </r>
  </si>
  <si>
    <r>
      <t xml:space="preserve">Ãàçðûí äóóäëàãà õóäàëäàà  </t>
    </r>
    <r>
      <rPr>
        <i/>
        <sz val="10"/>
        <rFont val="Arial Mon"/>
        <family val="2"/>
      </rPr>
      <t>Fees of the land</t>
    </r>
  </si>
  <si>
    <r>
      <t xml:space="preserve">Îéí òºëáºð  </t>
    </r>
    <r>
      <rPr>
        <i/>
        <sz val="10"/>
        <rFont val="Arial Mon"/>
        <family val="2"/>
      </rPr>
      <t>Fees of the forest</t>
    </r>
  </si>
  <si>
    <r>
      <t xml:space="preserve">Àãíóóðûí íººö àø-ñíû       </t>
    </r>
    <r>
      <rPr>
        <i/>
        <sz val="10"/>
        <rFont val="Arial Mon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</si>
  <si>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</si>
  <si>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</si>
  <si>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Õóâüöààíû íîãäîë àøãèéí òàòâàð</t>
  </si>
  <si>
    <t>Õºðºíãº õóäàëäñàíû îðëîãî</t>
  </si>
  <si>
    <t>õóâü</t>
  </si>
  <si>
    <t>Òºëºâ</t>
  </si>
  <si>
    <t>Ã¿éöýò</t>
  </si>
  <si>
    <t>Ã¿éöýòãýë</t>
  </si>
  <si>
    <t>Plan</t>
  </si>
  <si>
    <t>Execution</t>
  </si>
  <si>
    <t>Ñàíõ¿¿</t>
  </si>
  <si>
    <t xml:space="preserve">Finance </t>
  </si>
  <si>
    <t>PPPY</t>
  </si>
  <si>
    <t>Ýõ ñóðâàëæ íü: Òºðèéí ñàí,Òàòâàðûí õýëòñèéí ìýäýýãýýð</t>
  </si>
  <si>
    <t xml:space="preserve">                                                 2.3 ÓËÑÛÍ ÒªÑÂÈÉÍ ÁÀÉÃÓÓËËÀÃÛÍ ÇÀÐËÀÃÀ</t>
  </si>
  <si>
    <t xml:space="preserve">                                            2.3    GOVERNMENT BUDGET ORGANIZATION EXPENDITURE</t>
  </si>
  <si>
    <t>(ìÿí.òºã / thous,¥)</t>
  </si>
  <si>
    <t>2010. VII</t>
  </si>
  <si>
    <t>2011 îíû VII 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</si>
  <si>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</si>
  <si>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</si>
  <si>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</si>
  <si>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</si>
  <si>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</si>
  <si>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</si>
  <si>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</si>
  <si>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</si>
  <si>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</si>
  <si>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</si>
  <si>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</si>
  <si>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</si>
  <si>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</si>
  <si>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</si>
  <si>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</si>
  <si>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</si>
  <si>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</si>
  <si>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</si>
  <si>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>Ìºíãºí õºðºíãèéí ýöñèéí ¿ëäýãäýë                                      Remainder at the end of the month</t>
  </si>
  <si>
    <t xml:space="preserve">  2.ÍÈÉÃÌÈÉÍ ÕÝÂ ÆÓÐÀÌ ÀÞÓËÃ¯É ÁÀÉÄÀË          2. SOCAL SECURITY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</si>
  <si>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</si>
  <si>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</si>
  <si>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</si>
  <si>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</si>
  <si>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</si>
  <si>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</si>
  <si>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ÁÎËÎÂÑÐÎË                                                               3. EDUCATION</t>
  </si>
  <si>
    <t xml:space="preserve">           À. ÓÐÑÃÀË ÇÀÐÄËÛÍ Ä¯Í                                        A. TOTAL CURRENT EXPENDITURE</t>
  </si>
  <si>
    <t xml:space="preserve">  4. ÝÐ¯¯Ë ÌÝÍÄ                                                                 4. HEALTH</t>
  </si>
  <si>
    <t xml:space="preserve">  5.ÍÈÉÃÌÈÉÍ ÕÀÍÃÀÌÆ, ÕÀËÀÌÆ                               5. SOCIAL INSURANCE &amp; WELFARE</t>
  </si>
  <si>
    <t xml:space="preserve">  6. ÀÌÐÀËÒ, ÑÏÎÐÒ, ÑÎ¨Ë ÓÐËÀÃ                               6. RECREATION SPORT CULTURE &amp; APT</t>
  </si>
  <si>
    <t xml:space="preserve">  7. ÕªÄªª ÀÆ ÀÕÓÉ,ÎÉÍ ÀÆ ÀÕÓÉ                                  7. AGRICULTURE AND FORESTRY</t>
  </si>
  <si>
    <t>9.ÒÝÝÂÝÐ, ÕÎËÁÎÎ</t>
  </si>
  <si>
    <t xml:space="preserve">  9. ÝÄÈÉÍ ÇÀÑÃÈÉÍ ÁÓÑÀÄ                                              8. OTHER ECONOMICAL SECTORS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</si>
  <si>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</si>
  <si>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</si>
  <si>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</si>
  <si>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</si>
  <si>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</si>
  <si>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 xml:space="preserve"> ( +, - )</t>
  </si>
  <si>
    <t>1.ÎÐÎÍ ÍÓÒÃÈÉÍ ÒªÑÂÈÉÍ ÁÀÉÃÓÓËËÀÃÛÍ ÇÀÐËÀÃÛÍ Ä¯Í 1. GENERAL PUBLIC SERVICE</t>
  </si>
  <si>
    <t>Ìºíãºí õºðºíãèéí ýöñèéí ¿ëäýãäýë                                    Remainder at the end of the month</t>
  </si>
  <si>
    <t>ÀÍÃÈËÀÃÄÀÀÃ¯É ÁÓÑÀÄ ÇÀÐÄÀË           NON-CLASSIFICATION OTHER EXPENSES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</si>
  <si>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</si>
  <si>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</si>
  <si>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>1,ÓËÑÛÍ ÒªÑÂÈÉÍ ÁÀÉÃÓÓËËÀÃÛÍ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</si>
  <si>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</si>
  <si>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</si>
  <si>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</si>
  <si>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</si>
  <si>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</si>
  <si>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</si>
  <si>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</si>
  <si>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</si>
  <si>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</si>
  <si>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</si>
  <si>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</si>
  <si>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</si>
  <si>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</si>
  <si>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</si>
  <si>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</si>
  <si>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</si>
  <si>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</si>
  <si>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</si>
  <si>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</si>
  <si>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</si>
  <si>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</si>
  <si>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</si>
  <si>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</si>
  <si>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</si>
  <si>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</si>
  <si>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</si>
  <si>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Other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</si>
  <si>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</si>
  <si>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</si>
  <si>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</si>
  <si>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</si>
  <si>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</si>
  <si>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</si>
  <si>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</si>
  <si>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</si>
  <si>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</si>
  <si>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</si>
  <si>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</si>
  <si>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</si>
  <si>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</si>
  <si>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</si>
  <si>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</si>
  <si>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</si>
  <si>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</si>
  <si>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</si>
  <si>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</si>
  <si>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</si>
  <si>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</si>
  <si>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Òýýâýð ,õîëáîî</t>
  </si>
  <si>
    <t>Íèéãèéí õàíãàìæ, íèéãìèéí õàëàìæ</t>
  </si>
  <si>
    <t>Íèãìèéí õýâ æóðàì, àþóëã¿é àæèëëàãàà</t>
  </si>
  <si>
    <t>Àìðàëò, ñïîðò,ñî¸ë,óðëàã</t>
  </si>
  <si>
    <t>Ýð¿¿ë ìýíä</t>
  </si>
  <si>
    <t>Ýäèéí çàñãèéí áóñàä ¿éë àæèëëàãàà</t>
  </si>
  <si>
    <t>ªãëºã ñóìààð</t>
  </si>
  <si>
    <t>ÑÝÇÁÇÕýëòýñ</t>
  </si>
  <si>
    <t xml:space="preserve">                   2,ÎÐÎÍ ÍÓÒÃÈÉÍ ÒªÑÂÈÉÍ ÁÀÉÃÓÓËËÀÃÛÍ</t>
  </si>
  <si>
    <t>Ò¿ëø,</t>
  </si>
  <si>
    <t>Òýòãýìæ</t>
  </si>
  <si>
    <t>Óðñãàë</t>
  </si>
  <si>
    <t xml:space="preserve">Öýâýð </t>
  </si>
  <si>
    <t xml:space="preserve"> õàëààëò</t>
  </si>
  <si>
    <t>óðàìøèë</t>
  </si>
  <si>
    <t>transport</t>
  </si>
  <si>
    <t xml:space="preserve">áîõèð </t>
  </si>
  <si>
    <t xml:space="preserve">Fuel &amp; </t>
  </si>
  <si>
    <t>óñ</t>
  </si>
  <si>
    <t>heating</t>
  </si>
  <si>
    <t>ªãëºã   ñóìäààð</t>
  </si>
  <si>
    <t>Эрдэнэбулган</t>
  </si>
  <si>
    <t>8. ÕßÍÀËÒ, ØÀËÃÀËÒ</t>
  </si>
  <si>
    <t>8. INSPECTIONS AND AUDIT</t>
  </si>
  <si>
    <t xml:space="preserve">Õÿíàëòûí ÷èãëýë </t>
  </si>
  <si>
    <t>Directions of the inspections</t>
  </si>
  <si>
    <t>øàëãàãäñàí áàéãóóë-ëàãà</t>
  </si>
  <si>
    <t>óëñûí áàéöààã-÷èä</t>
  </si>
  <si>
    <t>èëýðñýí çºð÷ëèéí òîî</t>
  </si>
  <si>
    <t xml:space="preserve">àðèëãàñàí çºð÷ëèéí òîî </t>
  </si>
  <si>
    <t>îíîãäóóëñàí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</si>
  <si>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</si>
  <si>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</si>
  <si>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</si>
  <si>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 xml:space="preserve">Ìýäýýëýë ñóðòàë÷èëãàà õèéñýí </t>
  </si>
  <si>
    <t>Èðãýäèéí ãîìäîë ñàíàë, õ¿ñýëò</t>
  </si>
  <si>
    <t>Áàéãóóëëàãà, ÀÀÍýãæ, èðãýäèéí òîî</t>
  </si>
  <si>
    <t>Èð¿¿ëñýí òîî</t>
  </si>
  <si>
    <t>Áàðàãäóóëñàí òîî</t>
  </si>
  <si>
    <t>number of</t>
  </si>
  <si>
    <t>Auditors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</si>
  <si>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</si>
  <si>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</si>
  <si>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</si>
  <si>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</si>
  <si>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</si>
  <si>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</si>
  <si>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</si>
  <si>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</si>
  <si>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</si>
  <si>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</t>
  </si>
  <si>
    <t xml:space="preserve">  Hygienic</t>
  </si>
  <si>
    <t>Äýä á¿òýö</t>
  </si>
  <si>
    <t xml:space="preserve"> Infrastructure</t>
  </si>
  <si>
    <t xml:space="preserve">Áîëîâñðîë, ñî¸ë, </t>
  </si>
  <si>
    <t xml:space="preserve"> Education, culture</t>
  </si>
  <si>
    <t xml:space="preserve"> øèíæëýõ óõààí</t>
  </si>
  <si>
    <t xml:space="preserve">    and science</t>
  </si>
  <si>
    <t xml:space="preserve"> Ìàë ýìíýëýã</t>
  </si>
  <si>
    <t xml:space="preserve">  Veterinary</t>
  </si>
  <si>
    <t>Õýìæèë ç¿éí õÿíàëò</t>
  </si>
  <si>
    <t>Ñòàíäàðò õýìæèë ç¿é</t>
  </si>
  <si>
    <t>Measurement</t>
  </si>
  <si>
    <t xml:space="preserve"> Äààòãàë íèéãýì õàìãààëàë</t>
  </si>
  <si>
    <t xml:space="preserve"> insurance &amp; social security</t>
  </si>
  <si>
    <t>Õºäºëìºðèéí ýð¿¿ë àõóé</t>
  </si>
  <si>
    <t xml:space="preserve"> Labor hygienic</t>
  </si>
  <si>
    <t>Ýì÷èëãýý îíîøëîãîîíû ÷àíàðûí õÿíàëò</t>
  </si>
  <si>
    <t>Ãåîëîãè, óóë óóðõàé</t>
  </si>
  <si>
    <t>Geology and minning</t>
  </si>
  <si>
    <t>Ãàçðûí õàðèëöàà, ãåîäåçè çóðàã ç¿éí õÿíàëò</t>
  </si>
  <si>
    <t>Áàéãàëü îð÷èí</t>
  </si>
  <si>
    <t>Environment</t>
  </si>
  <si>
    <t>Óðãàìàë õîðèî öýýð</t>
  </si>
  <si>
    <t>Ñàíõ¿¿ãèéí õÿíàëò  øàëãàëò</t>
  </si>
  <si>
    <t xml:space="preserve">The financial audit and </t>
  </si>
  <si>
    <t>Ýì áèî áýëäìýëèéí</t>
  </si>
  <si>
    <t xml:space="preserve"> Medicine</t>
  </si>
  <si>
    <t xml:space="preserve">      Ä¿í     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</si>
  <si>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</si>
  <si>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</si>
  <si>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</si>
  <si>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2011 îíû V IIñàðûí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</si>
  <si>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</si>
  <si>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</si>
  <si>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</si>
  <si>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</si>
  <si>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</si>
  <si>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</si>
  <si>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</si>
  <si>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</si>
  <si>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</si>
  <si>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</si>
  <si>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</si>
  <si>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</si>
  <si>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>VII</t>
  </si>
  <si>
    <t>VI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</si>
  <si>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</si>
  <si>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</si>
  <si>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</si>
  <si>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</si>
  <si>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</si>
  <si>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</si>
  <si>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</si>
  <si>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</si>
  <si>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</si>
  <si>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</si>
  <si>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</si>
  <si>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</si>
  <si>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</si>
  <si>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</si>
  <si>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</si>
  <si>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</si>
  <si>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</si>
  <si>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</si>
  <si>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</si>
  <si>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</si>
  <si>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Óðãàìëûí ºíäºð</t>
  </si>
  <si>
    <t>ñòàíöûí</t>
  </si>
  <si>
    <t>Maximim wind speed</t>
  </si>
  <si>
    <t>Number of dist and show storm days</t>
  </si>
  <si>
    <t>IV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</si>
</sst>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 * #,##0.00_ ;_ * \-#,##0.00_ ;_ * &quot;-&quot;??_ ;_ @_ "/>
    <numFmt numFmtId="198" formatCode="_ * #,##0.0_ ;_ * \-#,##0.0_ ;_ * &quot;-&quot;??_ ;_ @_ "/>
  </numFmts>
  <fonts count="88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vertAlign val="superscript"/>
      <sz val="7"/>
      <name val="Times New Roman Mon"/>
      <family val="1"/>
    </font>
    <font>
      <sz val="6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9"/>
      <name val="Times New Roman Mon"/>
      <family val="1"/>
    </font>
    <font>
      <b/>
      <i/>
      <sz val="6"/>
      <name val="Arial Mon"/>
      <family val="2"/>
    </font>
    <font>
      <vertAlign val="superscript"/>
      <sz val="7"/>
      <name val="Arial Mon"/>
      <family val="2"/>
    </font>
    <font>
      <vertAlign val="subscript"/>
      <sz val="7"/>
      <name val="Arial Mon"/>
      <family val="2"/>
    </font>
    <font>
      <sz val="18"/>
      <name val="Arial Mon"/>
      <family val="2"/>
    </font>
    <font>
      <i/>
      <sz val="8"/>
      <name val="Dutch Mon"/>
      <family val="0"/>
    </font>
    <font>
      <b/>
      <sz val="10"/>
      <name val="Arial"/>
      <family val="2"/>
    </font>
    <font>
      <b/>
      <sz val="12"/>
      <name val="Arial Mon"/>
      <family val="2"/>
    </font>
    <font>
      <sz val="12"/>
      <name val="Arial Mon"/>
      <family val="2"/>
    </font>
    <font>
      <i/>
      <sz val="10"/>
      <name val="Arial Mon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6"/>
      <name val="Arial Mon"/>
      <family val="2"/>
    </font>
    <font>
      <b/>
      <sz val="5"/>
      <name val="Arial Mon"/>
      <family val="2"/>
    </font>
    <font>
      <sz val="8"/>
      <name val="Arial"/>
      <family val="2"/>
    </font>
    <font>
      <b/>
      <sz val="8"/>
      <name val="Dutch Mon"/>
      <family val="0"/>
    </font>
    <font>
      <sz val="9"/>
      <name val="Arial"/>
      <family val="2"/>
    </font>
    <font>
      <i/>
      <sz val="8"/>
      <name val="Arial"/>
      <family val="2"/>
    </font>
    <font>
      <sz val="7.5"/>
      <name val="Arial Mon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0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6" fillId="0" borderId="2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176" fontId="13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176" fontId="13" fillId="0" borderId="17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justify" textRotation="9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 horizontal="left"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9" fillId="0" borderId="21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17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19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176" fontId="27" fillId="0" borderId="0" xfId="0" applyNumberFormat="1" applyFont="1" applyAlignment="1">
      <alignment/>
    </xf>
    <xf numFmtId="0" fontId="31" fillId="0" borderId="0" xfId="0" applyFont="1" applyAlignment="1">
      <alignment/>
    </xf>
    <xf numFmtId="176" fontId="26" fillId="0" borderId="0" xfId="0" applyNumberFormat="1" applyFont="1" applyAlignment="1">
      <alignment/>
    </xf>
    <xf numFmtId="0" fontId="28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8" fillId="0" borderId="0" xfId="0" applyNumberFormat="1" applyFont="1" applyAlignment="1">
      <alignment/>
    </xf>
    <xf numFmtId="0" fontId="7" fillId="0" borderId="15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3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1" fontId="8" fillId="0" borderId="17" xfId="0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176" fontId="22" fillId="0" borderId="17" xfId="0" applyNumberFormat="1" applyFont="1" applyBorder="1" applyAlignment="1">
      <alignment horizontal="center"/>
    </xf>
    <xf numFmtId="176" fontId="10" fillId="0" borderId="0" xfId="0" applyNumberFormat="1" applyFont="1" applyAlignment="1">
      <alignment/>
    </xf>
    <xf numFmtId="0" fontId="10" fillId="0" borderId="0" xfId="91" applyFont="1" applyBorder="1">
      <alignment/>
      <protection/>
    </xf>
    <xf numFmtId="0" fontId="10" fillId="0" borderId="0" xfId="91" applyFont="1">
      <alignment/>
      <protection/>
    </xf>
    <xf numFmtId="0" fontId="0" fillId="0" borderId="0" xfId="91" applyFont="1">
      <alignment/>
      <protection/>
    </xf>
    <xf numFmtId="0" fontId="29" fillId="0" borderId="0" xfId="91" applyFont="1">
      <alignment/>
      <protection/>
    </xf>
    <xf numFmtId="0" fontId="3" fillId="0" borderId="0" xfId="90">
      <alignment/>
      <protection/>
    </xf>
    <xf numFmtId="0" fontId="6" fillId="0" borderId="14" xfId="91" applyFont="1" applyBorder="1" applyAlignment="1">
      <alignment horizontal="center"/>
      <protection/>
    </xf>
    <xf numFmtId="0" fontId="6" fillId="0" borderId="13" xfId="91" applyFont="1" applyBorder="1">
      <alignment/>
      <protection/>
    </xf>
    <xf numFmtId="0" fontId="6" fillId="0" borderId="15" xfId="91" applyFont="1" applyBorder="1">
      <alignment/>
      <protection/>
    </xf>
    <xf numFmtId="0" fontId="6" fillId="0" borderId="10" xfId="91" applyFont="1" applyBorder="1">
      <alignment/>
      <protection/>
    </xf>
    <xf numFmtId="0" fontId="6" fillId="0" borderId="14" xfId="91" applyFont="1" applyBorder="1">
      <alignment/>
      <protection/>
    </xf>
    <xf numFmtId="0" fontId="6" fillId="0" borderId="11" xfId="91" applyFont="1" applyBorder="1" applyAlignment="1">
      <alignment horizontal="center"/>
      <protection/>
    </xf>
    <xf numFmtId="0" fontId="6" fillId="0" borderId="11" xfId="91" applyFont="1" applyBorder="1">
      <alignment/>
      <protection/>
    </xf>
    <xf numFmtId="0" fontId="6" fillId="0" borderId="0" xfId="91" applyFont="1" applyBorder="1" applyAlignment="1">
      <alignment horizontal="center"/>
      <protection/>
    </xf>
    <xf numFmtId="176" fontId="6" fillId="0" borderId="0" xfId="91" applyNumberFormat="1" applyFont="1" applyBorder="1">
      <alignment/>
      <protection/>
    </xf>
    <xf numFmtId="0" fontId="6" fillId="0" borderId="0" xfId="91" applyFont="1" applyBorder="1">
      <alignment/>
      <protection/>
    </xf>
    <xf numFmtId="0" fontId="6" fillId="0" borderId="17" xfId="91" applyFont="1" applyBorder="1">
      <alignment/>
      <protection/>
    </xf>
    <xf numFmtId="176" fontId="6" fillId="0" borderId="17" xfId="91" applyNumberFormat="1" applyFont="1" applyBorder="1">
      <alignment/>
      <protection/>
    </xf>
    <xf numFmtId="0" fontId="10" fillId="0" borderId="0" xfId="91" applyFont="1" applyAlignment="1">
      <alignment horizontal="left"/>
      <protection/>
    </xf>
    <xf numFmtId="0" fontId="10" fillId="0" borderId="0" xfId="9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1" fillId="0" borderId="13" xfId="91" applyFont="1" applyBorder="1">
      <alignment/>
      <protection/>
    </xf>
    <xf numFmtId="0" fontId="29" fillId="0" borderId="0" xfId="91" applyFont="1" applyBorder="1">
      <alignment/>
      <protection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13" fillId="0" borderId="0" xfId="0" applyFont="1" applyAlignment="1">
      <alignment textRotation="90"/>
    </xf>
    <xf numFmtId="0" fontId="2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76" fontId="7" fillId="0" borderId="13" xfId="0" applyNumberFormat="1" applyFont="1" applyBorder="1" applyAlignment="1">
      <alignment/>
    </xf>
    <xf numFmtId="0" fontId="19" fillId="0" borderId="15" xfId="0" applyFont="1" applyBorder="1" applyAlignment="1">
      <alignment/>
    </xf>
    <xf numFmtId="176" fontId="7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176" fontId="22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19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2" fillId="0" borderId="15" xfId="0" applyFont="1" applyBorder="1" applyAlignment="1">
      <alignment/>
    </xf>
    <xf numFmtId="0" fontId="22" fillId="0" borderId="22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/>
    </xf>
    <xf numFmtId="176" fontId="22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" fontId="7" fillId="0" borderId="0" xfId="0" applyNumberFormat="1" applyFont="1" applyAlignment="1">
      <alignment/>
    </xf>
    <xf numFmtId="0" fontId="32" fillId="0" borderId="17" xfId="0" applyFont="1" applyBorder="1" applyAlignment="1">
      <alignment/>
    </xf>
    <xf numFmtId="0" fontId="35" fillId="0" borderId="0" xfId="0" applyFont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91" applyFont="1" applyBorder="1">
      <alignment/>
      <protection/>
    </xf>
    <xf numFmtId="0" fontId="0" fillId="0" borderId="0" xfId="91" applyFont="1" applyBorder="1">
      <alignment/>
      <protection/>
    </xf>
    <xf numFmtId="0" fontId="3" fillId="0" borderId="0" xfId="90" applyBorder="1">
      <alignment/>
      <protection/>
    </xf>
    <xf numFmtId="0" fontId="8" fillId="0" borderId="0" xfId="91" applyFont="1" applyBorder="1">
      <alignment/>
      <protection/>
    </xf>
    <xf numFmtId="14" fontId="6" fillId="0" borderId="0" xfId="91" applyNumberFormat="1" applyFont="1" applyBorder="1">
      <alignment/>
      <protection/>
    </xf>
    <xf numFmtId="0" fontId="6" fillId="0" borderId="0" xfId="91" applyFont="1">
      <alignment/>
      <protection/>
    </xf>
    <xf numFmtId="0" fontId="8" fillId="0" borderId="0" xfId="91" applyFont="1">
      <alignment/>
      <protection/>
    </xf>
    <xf numFmtId="0" fontId="6" fillId="0" borderId="12" xfId="91" applyFont="1" applyBorder="1">
      <alignment/>
      <protection/>
    </xf>
    <xf numFmtId="0" fontId="6" fillId="0" borderId="10" xfId="91" applyFont="1" applyBorder="1" applyAlignment="1">
      <alignment horizontal="center"/>
      <protection/>
    </xf>
    <xf numFmtId="0" fontId="6" fillId="0" borderId="22" xfId="91" applyFont="1" applyBorder="1">
      <alignment/>
      <protection/>
    </xf>
    <xf numFmtId="0" fontId="6" fillId="0" borderId="24" xfId="91" applyFont="1" applyBorder="1">
      <alignment/>
      <protection/>
    </xf>
    <xf numFmtId="0" fontId="1" fillId="0" borderId="0" xfId="91" applyFont="1">
      <alignment/>
      <protection/>
    </xf>
    <xf numFmtId="0" fontId="6" fillId="0" borderId="13" xfId="91" applyFont="1" applyBorder="1" applyAlignment="1">
      <alignment horizontal="center"/>
      <protection/>
    </xf>
    <xf numFmtId="0" fontId="36" fillId="0" borderId="11" xfId="91" applyFont="1" applyBorder="1">
      <alignment/>
      <protection/>
    </xf>
    <xf numFmtId="0" fontId="1" fillId="0" borderId="0" xfId="91" applyFont="1" applyBorder="1">
      <alignment/>
      <protection/>
    </xf>
    <xf numFmtId="0" fontId="6" fillId="0" borderId="0" xfId="91" applyFont="1" applyBorder="1" applyAlignment="1">
      <alignment/>
      <protection/>
    </xf>
    <xf numFmtId="0" fontId="36" fillId="0" borderId="14" xfId="91" applyFont="1" applyBorder="1">
      <alignment/>
      <protection/>
    </xf>
    <xf numFmtId="0" fontId="1" fillId="0" borderId="17" xfId="91" applyFont="1" applyBorder="1">
      <alignment/>
      <protection/>
    </xf>
    <xf numFmtId="0" fontId="6" fillId="0" borderId="16" xfId="91" applyFont="1" applyBorder="1" applyAlignment="1">
      <alignment horizontal="center"/>
      <protection/>
    </xf>
    <xf numFmtId="0" fontId="1" fillId="0" borderId="16" xfId="91" applyFont="1" applyBorder="1">
      <alignment/>
      <protection/>
    </xf>
    <xf numFmtId="0" fontId="6" fillId="0" borderId="15" xfId="91" applyFont="1" applyBorder="1" applyAlignment="1">
      <alignment horizontal="center"/>
      <protection/>
    </xf>
    <xf numFmtId="176" fontId="6" fillId="0" borderId="0" xfId="91" applyNumberFormat="1" applyFont="1">
      <alignment/>
      <protection/>
    </xf>
    <xf numFmtId="0" fontId="19" fillId="0" borderId="13" xfId="91" applyFont="1" applyBorder="1">
      <alignment/>
      <protection/>
    </xf>
    <xf numFmtId="0" fontId="11" fillId="0" borderId="15" xfId="91" applyFont="1" applyBorder="1">
      <alignment/>
      <protection/>
    </xf>
    <xf numFmtId="0" fontId="36" fillId="0" borderId="16" xfId="91" applyFont="1" applyBorder="1">
      <alignment/>
      <protection/>
    </xf>
    <xf numFmtId="0" fontId="13" fillId="0" borderId="0" xfId="0" applyFont="1" applyBorder="1" applyAlignment="1">
      <alignment horizontal="left" vertical="justify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6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14" xfId="91" applyFont="1" applyBorder="1">
      <alignment/>
      <protection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76" fontId="10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176" fontId="22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3" xfId="91" applyFont="1" applyBorder="1" applyAlignment="1">
      <alignment horizontal="center"/>
      <protection/>
    </xf>
    <xf numFmtId="0" fontId="10" fillId="0" borderId="23" xfId="91" applyFont="1" applyBorder="1">
      <alignment/>
      <protection/>
    </xf>
    <xf numFmtId="0" fontId="10" fillId="0" borderId="11" xfId="91" applyFont="1" applyBorder="1">
      <alignment/>
      <protection/>
    </xf>
    <xf numFmtId="1" fontId="6" fillId="0" borderId="23" xfId="91" applyNumberFormat="1" applyFont="1" applyBorder="1">
      <alignment/>
      <protection/>
    </xf>
    <xf numFmtId="176" fontId="8" fillId="0" borderId="17" xfId="91" applyNumberFormat="1" applyFont="1" applyBorder="1">
      <alignment/>
      <protection/>
    </xf>
    <xf numFmtId="0" fontId="29" fillId="0" borderId="17" xfId="91" applyFont="1" applyBorder="1">
      <alignment/>
      <protection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6" fillId="0" borderId="0" xfId="91" applyFont="1" applyAlignment="1">
      <alignment horizontal="right"/>
      <protection/>
    </xf>
    <xf numFmtId="176" fontId="12" fillId="0" borderId="0" xfId="0" applyNumberFormat="1" applyFont="1" applyBorder="1" applyAlignment="1">
      <alignment/>
    </xf>
    <xf numFmtId="0" fontId="9" fillId="0" borderId="0" xfId="0" applyFont="1" applyAlignment="1">
      <alignment textRotation="135"/>
    </xf>
    <xf numFmtId="0" fontId="9" fillId="0" borderId="0" xfId="0" applyFont="1" applyAlignment="1">
      <alignment textRotation="45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0" fontId="6" fillId="0" borderId="12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22" fillId="0" borderId="12" xfId="0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91" fontId="7" fillId="0" borderId="0" xfId="42" applyNumberFormat="1" applyFont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" fillId="0" borderId="12" xfId="0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inden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/>
    </xf>
    <xf numFmtId="0" fontId="27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91" applyNumberFormat="1" applyFont="1" applyBorder="1">
      <alignment/>
      <protection/>
    </xf>
    <xf numFmtId="1" fontId="6" fillId="0" borderId="17" xfId="91" applyNumberFormat="1" applyFont="1" applyBorder="1">
      <alignment/>
      <protection/>
    </xf>
    <xf numFmtId="1" fontId="6" fillId="0" borderId="0" xfId="86" applyNumberFormat="1" applyFont="1" applyFill="1" applyBorder="1" applyAlignment="1">
      <alignment/>
      <protection/>
    </xf>
    <xf numFmtId="176" fontId="6" fillId="0" borderId="0" xfId="91" applyNumberFormat="1" applyFont="1" applyAlignment="1">
      <alignment horizontal="right"/>
      <protection/>
    </xf>
    <xf numFmtId="0" fontId="6" fillId="0" borderId="20" xfId="0" applyFont="1" applyBorder="1" applyAlignment="1">
      <alignment horizontal="left" vertical="justify"/>
    </xf>
    <xf numFmtId="0" fontId="11" fillId="0" borderId="14" xfId="0" applyFont="1" applyBorder="1" applyAlignment="1">
      <alignment horizontal="left" vertical="justify"/>
    </xf>
    <xf numFmtId="0" fontId="1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6" fillId="0" borderId="16" xfId="0" applyFont="1" applyBorder="1" applyAlignment="1">
      <alignment horizontal="center"/>
    </xf>
    <xf numFmtId="0" fontId="12" fillId="0" borderId="15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0" fillId="0" borderId="23" xfId="91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1" fontId="7" fillId="0" borderId="17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0" fillId="0" borderId="0" xfId="91" applyFont="1" applyFill="1">
      <alignment/>
      <protection/>
    </xf>
    <xf numFmtId="1" fontId="7" fillId="0" borderId="2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0" xfId="0" applyFont="1" applyFill="1" applyAlignment="1">
      <alignment/>
    </xf>
    <xf numFmtId="197" fontId="10" fillId="0" borderId="0" xfId="42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92" applyFont="1" applyFill="1" applyBorder="1">
      <alignment/>
      <protection/>
    </xf>
    <xf numFmtId="0" fontId="10" fillId="0" borderId="20" xfId="0" applyFont="1" applyFill="1" applyBorder="1" applyAlignment="1">
      <alignment/>
    </xf>
    <xf numFmtId="197" fontId="10" fillId="0" borderId="12" xfId="42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97" fontId="10" fillId="0" borderId="17" xfId="42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6" fontId="29" fillId="0" borderId="12" xfId="0" applyNumberFormat="1" applyFont="1" applyFill="1" applyBorder="1" applyAlignment="1">
      <alignment/>
    </xf>
    <xf numFmtId="176" fontId="29" fillId="0" borderId="10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98" fontId="10" fillId="0" borderId="0" xfId="42" applyNumberFormat="1" applyFont="1" applyFill="1" applyBorder="1" applyAlignment="1">
      <alignment/>
    </xf>
    <xf numFmtId="176" fontId="29" fillId="0" borderId="18" xfId="0" applyNumberFormat="1" applyFont="1" applyFill="1" applyBorder="1" applyAlignment="1">
      <alignment/>
    </xf>
    <xf numFmtId="176" fontId="29" fillId="0" borderId="13" xfId="0" applyNumberFormat="1" applyFont="1" applyFill="1" applyBorder="1" applyAlignment="1">
      <alignment/>
    </xf>
    <xf numFmtId="176" fontId="29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10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76" fontId="10" fillId="0" borderId="0" xfId="92" applyNumberFormat="1" applyFont="1" applyFill="1" applyBorder="1">
      <alignment/>
      <protection/>
    </xf>
    <xf numFmtId="176" fontId="10" fillId="0" borderId="13" xfId="92" applyNumberFormat="1" applyFont="1" applyFill="1" applyBorder="1">
      <alignment/>
      <protection/>
    </xf>
    <xf numFmtId="176" fontId="10" fillId="0" borderId="18" xfId="92" applyNumberFormat="1" applyFont="1" applyFill="1" applyBorder="1">
      <alignment/>
      <protection/>
    </xf>
    <xf numFmtId="176" fontId="10" fillId="0" borderId="17" xfId="92" applyNumberFormat="1" applyFont="1" applyFill="1" applyBorder="1">
      <alignment/>
      <protection/>
    </xf>
    <xf numFmtId="176" fontId="10" fillId="0" borderId="17" xfId="0" applyNumberFormat="1" applyFont="1" applyFill="1" applyBorder="1" applyAlignment="1">
      <alignment/>
    </xf>
    <xf numFmtId="176" fontId="10" fillId="0" borderId="15" xfId="92" applyNumberFormat="1" applyFont="1" applyFill="1" applyBorder="1">
      <alignment/>
      <protection/>
    </xf>
    <xf numFmtId="176" fontId="10" fillId="0" borderId="16" xfId="0" applyNumberFormat="1" applyFont="1" applyFill="1" applyBorder="1" applyAlignment="1">
      <alignment/>
    </xf>
    <xf numFmtId="198" fontId="10" fillId="0" borderId="15" xfId="42" applyNumberFormat="1" applyFont="1" applyFill="1" applyBorder="1" applyAlignment="1">
      <alignment/>
    </xf>
    <xf numFmtId="0" fontId="6" fillId="0" borderId="0" xfId="92" applyFont="1" applyFill="1">
      <alignment/>
      <protection/>
    </xf>
    <xf numFmtId="0" fontId="10" fillId="0" borderId="0" xfId="92" applyFont="1" applyFill="1">
      <alignment/>
      <protection/>
    </xf>
    <xf numFmtId="0" fontId="10" fillId="0" borderId="0" xfId="92" applyFont="1" applyFill="1" applyBorder="1">
      <alignment/>
      <protection/>
    </xf>
    <xf numFmtId="0" fontId="10" fillId="0" borderId="0" xfId="9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92" applyFont="1" applyFill="1" applyBorder="1" applyAlignment="1">
      <alignment horizontal="left"/>
      <protection/>
    </xf>
    <xf numFmtId="14" fontId="10" fillId="0" borderId="0" xfId="92" applyNumberFormat="1" applyFont="1" applyFill="1" applyBorder="1">
      <alignment/>
      <protection/>
    </xf>
    <xf numFmtId="0" fontId="10" fillId="0" borderId="17" xfId="92" applyFont="1" applyFill="1" applyBorder="1">
      <alignment/>
      <protection/>
    </xf>
    <xf numFmtId="14" fontId="10" fillId="0" borderId="17" xfId="92" applyNumberFormat="1" applyFont="1" applyFill="1" applyBorder="1">
      <alignment/>
      <protection/>
    </xf>
    <xf numFmtId="0" fontId="10" fillId="0" borderId="17" xfId="92" applyFont="1" applyFill="1" applyBorder="1" applyAlignment="1">
      <alignment horizontal="left"/>
      <protection/>
    </xf>
    <xf numFmtId="0" fontId="6" fillId="0" borderId="12" xfId="92" applyFont="1" applyFill="1" applyBorder="1">
      <alignment/>
      <protection/>
    </xf>
    <xf numFmtId="0" fontId="6" fillId="0" borderId="20" xfId="92" applyFont="1" applyFill="1" applyBorder="1">
      <alignment/>
      <protection/>
    </xf>
    <xf numFmtId="0" fontId="10" fillId="0" borderId="12" xfId="92" applyFont="1" applyFill="1" applyBorder="1">
      <alignment/>
      <protection/>
    </xf>
    <xf numFmtId="0" fontId="10" fillId="0" borderId="20" xfId="92" applyFont="1" applyFill="1" applyBorder="1">
      <alignment/>
      <protection/>
    </xf>
    <xf numFmtId="0" fontId="10" fillId="0" borderId="22" xfId="92" applyFont="1" applyFill="1" applyBorder="1" applyAlignment="1">
      <alignment horizontal="center" vertical="center" wrapText="1"/>
      <protection/>
    </xf>
    <xf numFmtId="0" fontId="10" fillId="0" borderId="0" xfId="92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92" applyFont="1" applyFill="1" applyBorder="1" applyAlignment="1">
      <alignment horizontal="center" vertical="center"/>
      <protection/>
    </xf>
    <xf numFmtId="0" fontId="11" fillId="0" borderId="18" xfId="92" applyFont="1" applyFill="1" applyBorder="1" applyAlignment="1">
      <alignment horizontal="center" vertical="center"/>
      <protection/>
    </xf>
    <xf numFmtId="0" fontId="6" fillId="0" borderId="22" xfId="92" applyFont="1" applyFill="1" applyBorder="1" applyAlignment="1">
      <alignment horizontal="center" vertical="center" wrapText="1"/>
      <protection/>
    </xf>
    <xf numFmtId="0" fontId="10" fillId="0" borderId="0" xfId="92" applyFont="1" applyFill="1" applyBorder="1" applyAlignment="1">
      <alignment horizontal="center" vertical="center"/>
      <protection/>
    </xf>
    <xf numFmtId="0" fontId="40" fillId="0" borderId="18" xfId="92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92" applyFont="1" applyFill="1" applyBorder="1" applyAlignment="1">
      <alignment horizontal="center"/>
      <protection/>
    </xf>
    <xf numFmtId="0" fontId="6" fillId="0" borderId="11" xfId="92" applyFont="1" applyFill="1" applyBorder="1" applyAlignment="1">
      <alignment horizontal="center"/>
      <protection/>
    </xf>
    <xf numFmtId="0" fontId="6" fillId="0" borderId="12" xfId="92" applyFont="1" applyFill="1" applyBorder="1" applyAlignment="1">
      <alignment horizontal="center"/>
      <protection/>
    </xf>
    <xf numFmtId="0" fontId="10" fillId="0" borderId="20" xfId="92" applyFont="1" applyFill="1" applyBorder="1" applyAlignment="1">
      <alignment horizontal="center"/>
      <protection/>
    </xf>
    <xf numFmtId="0" fontId="10" fillId="0" borderId="12" xfId="92" applyFont="1" applyFill="1" applyBorder="1" applyAlignment="1">
      <alignment horizontal="center"/>
      <protection/>
    </xf>
    <xf numFmtId="0" fontId="10" fillId="0" borderId="0" xfId="92" applyFont="1" applyFill="1" applyBorder="1" applyAlignment="1">
      <alignment horizontal="center"/>
      <protection/>
    </xf>
    <xf numFmtId="0" fontId="10" fillId="0" borderId="18" xfId="92" applyFont="1" applyFill="1" applyBorder="1" applyAlignment="1">
      <alignment horizontal="center"/>
      <protection/>
    </xf>
    <xf numFmtId="0" fontId="10" fillId="0" borderId="11" xfId="92" applyFont="1" applyFill="1" applyBorder="1" applyAlignment="1">
      <alignment horizontal="center"/>
      <protection/>
    </xf>
    <xf numFmtId="0" fontId="6" fillId="0" borderId="12" xfId="92" applyFont="1" applyFill="1" applyBorder="1" applyAlignment="1">
      <alignment horizontal="left"/>
      <protection/>
    </xf>
    <xf numFmtId="0" fontId="6" fillId="0" borderId="17" xfId="92" applyFont="1" applyFill="1" applyBorder="1">
      <alignment/>
      <protection/>
    </xf>
    <xf numFmtId="0" fontId="6" fillId="0" borderId="19" xfId="92" applyFont="1" applyFill="1" applyBorder="1">
      <alignment/>
      <protection/>
    </xf>
    <xf numFmtId="0" fontId="11" fillId="0" borderId="16" xfId="92" applyFont="1" applyFill="1" applyBorder="1" applyAlignment="1">
      <alignment horizontal="center"/>
      <protection/>
    </xf>
    <xf numFmtId="0" fontId="11" fillId="0" borderId="17" xfId="92" applyFont="1" applyFill="1" applyBorder="1" applyAlignment="1">
      <alignment horizontal="center"/>
      <protection/>
    </xf>
    <xf numFmtId="0" fontId="11" fillId="0" borderId="15" xfId="92" applyFont="1" applyFill="1" applyBorder="1" applyAlignment="1">
      <alignment horizontal="center"/>
      <protection/>
    </xf>
    <xf numFmtId="0" fontId="11" fillId="0" borderId="19" xfId="92" applyFont="1" applyFill="1" applyBorder="1" applyAlignment="1">
      <alignment horizontal="center"/>
      <protection/>
    </xf>
    <xf numFmtId="0" fontId="11" fillId="0" borderId="17" xfId="92" applyFont="1" applyFill="1" applyBorder="1" applyAlignment="1">
      <alignment horizontal="left"/>
      <protection/>
    </xf>
    <xf numFmtId="0" fontId="40" fillId="0" borderId="17" xfId="92" applyFont="1" applyFill="1" applyBorder="1" applyAlignment="1">
      <alignment horizontal="center"/>
      <protection/>
    </xf>
    <xf numFmtId="0" fontId="11" fillId="0" borderId="0" xfId="92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left"/>
    </xf>
    <xf numFmtId="176" fontId="6" fillId="0" borderId="0" xfId="92" applyNumberFormat="1" applyFont="1" applyFill="1" applyBorder="1" applyAlignment="1">
      <alignment horizontal="right"/>
      <protection/>
    </xf>
    <xf numFmtId="176" fontId="6" fillId="0" borderId="0" xfId="92" applyNumberFormat="1" applyFont="1" applyFill="1" applyBorder="1">
      <alignment/>
      <protection/>
    </xf>
    <xf numFmtId="176" fontId="6" fillId="0" borderId="0" xfId="0" applyNumberFormat="1" applyFont="1" applyFill="1" applyBorder="1" applyAlignment="1">
      <alignment/>
    </xf>
    <xf numFmtId="176" fontId="6" fillId="0" borderId="12" xfId="92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76" fontId="6" fillId="0" borderId="0" xfId="92" applyNumberFormat="1" applyFont="1" applyFill="1">
      <alignment/>
      <protection/>
    </xf>
    <xf numFmtId="176" fontId="6" fillId="0" borderId="0" xfId="0" applyNumberFormat="1" applyFont="1" applyFill="1" applyBorder="1" applyAlignment="1">
      <alignment horizontal="right"/>
    </xf>
    <xf numFmtId="0" fontId="6" fillId="0" borderId="0" xfId="92" applyFont="1" applyFill="1" applyBorder="1">
      <alignment/>
      <protection/>
    </xf>
    <xf numFmtId="176" fontId="9" fillId="0" borderId="0" xfId="92" applyNumberFormat="1" applyFont="1" applyFill="1" applyBorder="1">
      <alignment/>
      <protection/>
    </xf>
    <xf numFmtId="198" fontId="6" fillId="0" borderId="0" xfId="42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176" fontId="9" fillId="0" borderId="0" xfId="92" applyNumberFormat="1" applyFont="1" applyFill="1" applyBorder="1" applyAlignment="1">
      <alignment horizontal="right"/>
      <protection/>
    </xf>
    <xf numFmtId="0" fontId="8" fillId="33" borderId="17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176" fontId="8" fillId="33" borderId="0" xfId="92" applyNumberFormat="1" applyFont="1" applyFill="1" applyBorder="1" applyAlignment="1">
      <alignment horizontal="right"/>
      <protection/>
    </xf>
    <xf numFmtId="176" fontId="8" fillId="33" borderId="17" xfId="92" applyNumberFormat="1" applyFont="1" applyFill="1" applyBorder="1">
      <alignment/>
      <protection/>
    </xf>
    <xf numFmtId="176" fontId="8" fillId="33" borderId="17" xfId="92" applyNumberFormat="1" applyFont="1" applyFill="1" applyBorder="1" applyAlignment="1">
      <alignment horizontal="right"/>
      <protection/>
    </xf>
    <xf numFmtId="176" fontId="43" fillId="33" borderId="17" xfId="92" applyNumberFormat="1" applyFont="1" applyFill="1" applyBorder="1">
      <alignment/>
      <protection/>
    </xf>
    <xf numFmtId="176" fontId="8" fillId="33" borderId="0" xfId="92" applyNumberFormat="1" applyFont="1" applyFill="1" applyBorder="1">
      <alignment/>
      <protection/>
    </xf>
    <xf numFmtId="176" fontId="9" fillId="33" borderId="17" xfId="92" applyNumberFormat="1" applyFont="1" applyFill="1" applyBorder="1" applyAlignment="1">
      <alignment/>
      <protection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176" fontId="44" fillId="33" borderId="17" xfId="92" applyNumberFormat="1" applyFont="1" applyFill="1" applyBorder="1">
      <alignment/>
      <protection/>
    </xf>
    <xf numFmtId="0" fontId="8" fillId="33" borderId="17" xfId="0" applyFont="1" applyFill="1" applyBorder="1" applyAlignment="1">
      <alignment horizontal="left"/>
    </xf>
    <xf numFmtId="176" fontId="8" fillId="33" borderId="17" xfId="0" applyNumberFormat="1" applyFont="1" applyFill="1" applyBorder="1" applyAlignment="1">
      <alignment/>
    </xf>
    <xf numFmtId="176" fontId="6" fillId="33" borderId="0" xfId="92" applyNumberFormat="1" applyFont="1" applyFill="1" applyBorder="1" applyAlignment="1">
      <alignment horizontal="right"/>
      <protection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1" fillId="0" borderId="17" xfId="92" applyFont="1" applyFill="1" applyBorder="1">
      <alignment/>
      <protection/>
    </xf>
    <xf numFmtId="176" fontId="6" fillId="0" borderId="22" xfId="92" applyNumberFormat="1" applyFont="1" applyFill="1" applyBorder="1" applyAlignment="1">
      <alignment horizontal="right"/>
      <protection/>
    </xf>
    <xf numFmtId="176" fontId="6" fillId="0" borderId="17" xfId="92" applyNumberFormat="1" applyFont="1" applyFill="1" applyBorder="1" applyAlignment="1">
      <alignment horizontal="right"/>
      <protection/>
    </xf>
    <xf numFmtId="176" fontId="6" fillId="0" borderId="17" xfId="92" applyNumberFormat="1" applyFont="1" applyFill="1" applyBorder="1">
      <alignment/>
      <protection/>
    </xf>
    <xf numFmtId="176" fontId="9" fillId="0" borderId="17" xfId="92" applyNumberFormat="1" applyFont="1" applyFill="1" applyBorder="1">
      <alignment/>
      <protection/>
    </xf>
    <xf numFmtId="176" fontId="7" fillId="0" borderId="17" xfId="92" applyNumberFormat="1" applyFont="1" applyFill="1" applyBorder="1">
      <alignment/>
      <protection/>
    </xf>
    <xf numFmtId="176" fontId="6" fillId="0" borderId="22" xfId="92" applyNumberFormat="1" applyFont="1" applyFill="1" applyBorder="1">
      <alignment/>
      <protection/>
    </xf>
    <xf numFmtId="176" fontId="8" fillId="0" borderId="17" xfId="92" applyNumberFormat="1" applyFont="1" applyFill="1" applyBorder="1">
      <alignment/>
      <protection/>
    </xf>
    <xf numFmtId="176" fontId="6" fillId="0" borderId="22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left"/>
    </xf>
    <xf numFmtId="176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22" xfId="92" applyNumberFormat="1" applyFont="1" applyFill="1" applyBorder="1" applyAlignment="1">
      <alignment horizontal="right"/>
      <protection/>
    </xf>
    <xf numFmtId="0" fontId="6" fillId="0" borderId="0" xfId="92" applyFont="1" applyFill="1" applyBorder="1" applyAlignment="1">
      <alignment horizontal="left"/>
      <protection/>
    </xf>
    <xf numFmtId="0" fontId="10" fillId="0" borderId="0" xfId="92" applyFont="1" applyFill="1" applyAlignment="1">
      <alignment horizontal="left"/>
      <protection/>
    </xf>
    <xf numFmtId="0" fontId="10" fillId="0" borderId="0" xfId="0" applyFont="1" applyFill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Border="1" applyAlignment="1">
      <alignment/>
    </xf>
    <xf numFmtId="176" fontId="8" fillId="0" borderId="23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176" fontId="6" fillId="0" borderId="11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6" fillId="0" borderId="14" xfId="0" applyNumberFormat="1" applyFont="1" applyBorder="1" applyAlignment="1">
      <alignment/>
    </xf>
    <xf numFmtId="0" fontId="45" fillId="0" borderId="0" xfId="0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23" xfId="0" applyFont="1" applyBorder="1" applyAlignment="1">
      <alignment/>
    </xf>
    <xf numFmtId="176" fontId="45" fillId="0" borderId="18" xfId="0" applyNumberFormat="1" applyFont="1" applyBorder="1" applyAlignment="1">
      <alignment/>
    </xf>
    <xf numFmtId="0" fontId="45" fillId="0" borderId="16" xfId="0" applyFont="1" applyBorder="1" applyAlignment="1">
      <alignment/>
    </xf>
    <xf numFmtId="176" fontId="45" fillId="0" borderId="0" xfId="0" applyNumberFormat="1" applyFont="1" applyAlignment="1">
      <alignment/>
    </xf>
    <xf numFmtId="0" fontId="45" fillId="0" borderId="13" xfId="0" applyFont="1" applyBorder="1" applyAlignment="1">
      <alignment/>
    </xf>
    <xf numFmtId="176" fontId="6" fillId="0" borderId="18" xfId="0" applyNumberFormat="1" applyFont="1" applyBorder="1" applyAlignment="1">
      <alignment/>
    </xf>
    <xf numFmtId="0" fontId="8" fillId="0" borderId="21" xfId="0" applyFont="1" applyBorder="1" applyAlignment="1">
      <alignment/>
    </xf>
    <xf numFmtId="176" fontId="45" fillId="0" borderId="16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45" fillId="0" borderId="21" xfId="0" applyNumberFormat="1" applyFont="1" applyBorder="1" applyAlignment="1">
      <alignment/>
    </xf>
    <xf numFmtId="176" fontId="45" fillId="0" borderId="23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45" fillId="0" borderId="13" xfId="0" applyNumberFormat="1" applyFont="1" applyBorder="1" applyAlignment="1">
      <alignment/>
    </xf>
    <xf numFmtId="176" fontId="45" fillId="0" borderId="0" xfId="0" applyNumberFormat="1" applyFont="1" applyBorder="1" applyAlignment="1">
      <alignment/>
    </xf>
    <xf numFmtId="0" fontId="6" fillId="0" borderId="0" xfId="92" applyFont="1">
      <alignment/>
      <protection/>
    </xf>
    <xf numFmtId="176" fontId="6" fillId="0" borderId="0" xfId="92" applyNumberFormat="1" applyFont="1">
      <alignment/>
      <protection/>
    </xf>
    <xf numFmtId="176" fontId="0" fillId="0" borderId="0" xfId="0" applyNumberFormat="1" applyAlignment="1">
      <alignment/>
    </xf>
    <xf numFmtId="14" fontId="10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9" fillId="0" borderId="21" xfId="0" applyFont="1" applyBorder="1" applyAlignment="1">
      <alignment/>
    </xf>
    <xf numFmtId="0" fontId="29" fillId="0" borderId="23" xfId="0" applyFont="1" applyBorder="1" applyAlignment="1">
      <alignment/>
    </xf>
    <xf numFmtId="176" fontId="29" fillId="0" borderId="23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0" xfId="92" applyFont="1">
      <alignment/>
      <protection/>
    </xf>
    <xf numFmtId="0" fontId="6" fillId="0" borderId="0" xfId="88" applyFont="1">
      <alignment/>
      <protection/>
    </xf>
    <xf numFmtId="0" fontId="6" fillId="0" borderId="17" xfId="0" applyFont="1" applyBorder="1" applyAlignment="1">
      <alignment vertical="center" wrapText="1"/>
    </xf>
    <xf numFmtId="0" fontId="6" fillId="0" borderId="17" xfId="88" applyFont="1" applyBorder="1">
      <alignment/>
      <protection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8" xfId="88" applyFont="1" applyBorder="1" applyAlignment="1">
      <alignment horizontal="center"/>
      <protection/>
    </xf>
    <xf numFmtId="0" fontId="6" fillId="0" borderId="14" xfId="88" applyFont="1" applyBorder="1" applyAlignment="1">
      <alignment horizontal="center"/>
      <protection/>
    </xf>
    <xf numFmtId="0" fontId="6" fillId="0" borderId="14" xfId="88" applyFont="1" applyBorder="1" applyAlignment="1">
      <alignment/>
      <protection/>
    </xf>
    <xf numFmtId="0" fontId="11" fillId="0" borderId="14" xfId="88" applyFont="1" applyBorder="1" applyAlignment="1">
      <alignment horizontal="center"/>
      <protection/>
    </xf>
    <xf numFmtId="0" fontId="11" fillId="0" borderId="18" xfId="88" applyFont="1" applyBorder="1" applyAlignment="1">
      <alignment horizontal="center"/>
      <protection/>
    </xf>
    <xf numFmtId="0" fontId="6" fillId="0" borderId="0" xfId="88" applyFont="1" applyBorder="1" applyAlignment="1">
      <alignment horizontal="center"/>
      <protection/>
    </xf>
    <xf numFmtId="0" fontId="11" fillId="0" borderId="13" xfId="88" applyFont="1" applyBorder="1" applyAlignment="1">
      <alignment horizontal="center"/>
      <protection/>
    </xf>
    <xf numFmtId="0" fontId="11" fillId="0" borderId="14" xfId="88" applyFont="1" applyBorder="1">
      <alignment/>
      <protection/>
    </xf>
    <xf numFmtId="0" fontId="11" fillId="0" borderId="13" xfId="88" applyFont="1" applyBorder="1">
      <alignment/>
      <protection/>
    </xf>
    <xf numFmtId="0" fontId="11" fillId="0" borderId="14" xfId="0" applyFont="1" applyBorder="1" applyAlignment="1">
      <alignment/>
    </xf>
    <xf numFmtId="0" fontId="6" fillId="0" borderId="14" xfId="88" applyFont="1" applyBorder="1">
      <alignment/>
      <protection/>
    </xf>
    <xf numFmtId="0" fontId="6" fillId="0" borderId="0" xfId="88" applyFont="1" applyBorder="1">
      <alignment/>
      <protection/>
    </xf>
    <xf numFmtId="0" fontId="11" fillId="0" borderId="16" xfId="88" applyFont="1" applyBorder="1">
      <alignment/>
      <protection/>
    </xf>
    <xf numFmtId="0" fontId="7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1" fillId="0" borderId="0" xfId="88" applyFont="1" applyBorder="1">
      <alignment/>
      <protection/>
    </xf>
    <xf numFmtId="0" fontId="19" fillId="0" borderId="0" xfId="0" applyFont="1" applyBorder="1" applyAlignment="1">
      <alignment horizontal="left" vertical="center" wrapText="1"/>
    </xf>
    <xf numFmtId="176" fontId="8" fillId="0" borderId="0" xfId="88" applyNumberFormat="1" applyFont="1">
      <alignment/>
      <protection/>
    </xf>
    <xf numFmtId="0" fontId="7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left"/>
    </xf>
    <xf numFmtId="0" fontId="6" fillId="0" borderId="23" xfId="88" applyFont="1" applyBorder="1">
      <alignment/>
      <protection/>
    </xf>
    <xf numFmtId="0" fontId="6" fillId="0" borderId="21" xfId="88" applyFont="1" applyBorder="1">
      <alignment/>
      <protection/>
    </xf>
    <xf numFmtId="0" fontId="3" fillId="0" borderId="0" xfId="88" applyFont="1" applyBorder="1">
      <alignment/>
      <protection/>
    </xf>
    <xf numFmtId="0" fontId="7" fillId="0" borderId="0" xfId="0" applyFont="1" applyAlignment="1">
      <alignment horizontal="left" vertical="center" wrapText="1"/>
    </xf>
    <xf numFmtId="176" fontId="6" fillId="0" borderId="0" xfId="88" applyNumberFormat="1" applyFont="1">
      <alignment/>
      <protection/>
    </xf>
    <xf numFmtId="0" fontId="7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horizontal="left"/>
    </xf>
    <xf numFmtId="0" fontId="19" fillId="0" borderId="17" xfId="0" applyFont="1" applyBorder="1" applyAlignment="1">
      <alignment/>
    </xf>
    <xf numFmtId="176" fontId="8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88" applyFont="1" applyBorder="1" applyAlignment="1">
      <alignment vertical="center" wrapText="1"/>
      <protection/>
    </xf>
    <xf numFmtId="176" fontId="6" fillId="0" borderId="0" xfId="88" applyNumberFormat="1" applyFont="1" applyBorder="1">
      <alignment/>
      <protection/>
    </xf>
    <xf numFmtId="0" fontId="7" fillId="0" borderId="0" xfId="88" applyFont="1" applyBorder="1">
      <alignment/>
      <protection/>
    </xf>
    <xf numFmtId="0" fontId="8" fillId="0" borderId="0" xfId="88" applyFont="1" applyBorder="1" applyAlignment="1">
      <alignment/>
      <protection/>
    </xf>
    <xf numFmtId="0" fontId="7" fillId="0" borderId="17" xfId="88" applyFont="1" applyBorder="1" applyAlignment="1">
      <alignment vertical="center" wrapText="1"/>
      <protection/>
    </xf>
    <xf numFmtId="176" fontId="6" fillId="0" borderId="21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88" applyFont="1" applyAlignment="1">
      <alignment vertical="center" wrapText="1"/>
      <protection/>
    </xf>
    <xf numFmtId="0" fontId="7" fillId="0" borderId="0" xfId="88" applyFont="1">
      <alignment/>
      <protection/>
    </xf>
    <xf numFmtId="0" fontId="8" fillId="0" borderId="0" xfId="88" applyFont="1">
      <alignment/>
      <protection/>
    </xf>
    <xf numFmtId="0" fontId="6" fillId="0" borderId="0" xfId="88" applyFont="1" applyAlignment="1">
      <alignment vertical="center" wrapText="1"/>
      <protection/>
    </xf>
    <xf numFmtId="0" fontId="7" fillId="0" borderId="0" xfId="89" applyFont="1">
      <alignment/>
      <protection/>
    </xf>
    <xf numFmtId="0" fontId="6" fillId="0" borderId="0" xfId="89" applyFont="1">
      <alignment/>
      <protection/>
    </xf>
    <xf numFmtId="0" fontId="29" fillId="0" borderId="0" xfId="89" applyFont="1">
      <alignment/>
      <protection/>
    </xf>
    <xf numFmtId="0" fontId="8" fillId="0" borderId="0" xfId="89" applyFont="1">
      <alignment/>
      <protection/>
    </xf>
    <xf numFmtId="0" fontId="6" fillId="0" borderId="0" xfId="89" applyFont="1" applyAlignment="1">
      <alignment shrinkToFit="1"/>
      <protection/>
    </xf>
    <xf numFmtId="0" fontId="6" fillId="0" borderId="0" xfId="89" applyFont="1" applyBorder="1" applyAlignment="1">
      <alignment shrinkToFit="1"/>
      <protection/>
    </xf>
    <xf numFmtId="0" fontId="7" fillId="0" borderId="0" xfId="89" applyFont="1" applyBorder="1" applyAlignment="1">
      <alignment shrinkToFit="1"/>
      <protection/>
    </xf>
    <xf numFmtId="0" fontId="30" fillId="0" borderId="0" xfId="89" applyFont="1">
      <alignment/>
      <protection/>
    </xf>
    <xf numFmtId="0" fontId="23" fillId="0" borderId="0" xfId="89" applyFont="1">
      <alignment/>
      <protection/>
    </xf>
    <xf numFmtId="0" fontId="10" fillId="0" borderId="12" xfId="89" applyFont="1" applyBorder="1">
      <alignment/>
      <protection/>
    </xf>
    <xf numFmtId="0" fontId="10" fillId="0" borderId="0" xfId="89" applyFont="1" applyBorder="1" applyAlignment="1">
      <alignment shrinkToFit="1"/>
      <protection/>
    </xf>
    <xf numFmtId="0" fontId="10" fillId="0" borderId="0" xfId="89" applyFont="1" applyBorder="1">
      <alignment/>
      <protection/>
    </xf>
    <xf numFmtId="0" fontId="11" fillId="0" borderId="0" xfId="89" applyFont="1" applyBorder="1" applyAlignment="1">
      <alignment horizontal="left"/>
      <protection/>
    </xf>
    <xf numFmtId="0" fontId="11" fillId="0" borderId="14" xfId="89" applyFont="1" applyBorder="1" applyAlignment="1">
      <alignment horizontal="center"/>
      <protection/>
    </xf>
    <xf numFmtId="0" fontId="6" fillId="0" borderId="14" xfId="89" applyFont="1" applyBorder="1" applyAlignment="1">
      <alignment horizontal="center"/>
      <protection/>
    </xf>
    <xf numFmtId="0" fontId="11" fillId="0" borderId="14" xfId="89" applyFont="1" applyBorder="1">
      <alignment/>
      <protection/>
    </xf>
    <xf numFmtId="0" fontId="11" fillId="0" borderId="13" xfId="89" applyFont="1" applyBorder="1">
      <alignment/>
      <protection/>
    </xf>
    <xf numFmtId="0" fontId="48" fillId="0" borderId="0" xfId="0" applyFont="1" applyAlignment="1">
      <alignment/>
    </xf>
    <xf numFmtId="0" fontId="10" fillId="0" borderId="17" xfId="89" applyFont="1" applyBorder="1">
      <alignment/>
      <protection/>
    </xf>
    <xf numFmtId="0" fontId="6" fillId="0" borderId="17" xfId="89" applyFont="1" applyBorder="1">
      <alignment/>
      <protection/>
    </xf>
    <xf numFmtId="0" fontId="6" fillId="0" borderId="16" xfId="89" applyFont="1" applyBorder="1">
      <alignment/>
      <protection/>
    </xf>
    <xf numFmtId="0" fontId="49" fillId="0" borderId="0" xfId="89" applyFont="1" applyAlignment="1">
      <alignment horizontal="left"/>
      <protection/>
    </xf>
    <xf numFmtId="0" fontId="11" fillId="0" borderId="0" xfId="89" applyFont="1">
      <alignment/>
      <protection/>
    </xf>
    <xf numFmtId="1" fontId="6" fillId="0" borderId="0" xfId="89" applyNumberFormat="1" applyFont="1">
      <alignment/>
      <protection/>
    </xf>
    <xf numFmtId="176" fontId="6" fillId="0" borderId="0" xfId="89" applyNumberFormat="1" applyFont="1">
      <alignment/>
      <protection/>
    </xf>
    <xf numFmtId="0" fontId="6" fillId="0" borderId="0" xfId="89" applyFont="1" applyBorder="1">
      <alignment/>
      <protection/>
    </xf>
    <xf numFmtId="176" fontId="6" fillId="0" borderId="0" xfId="89" applyNumberFormat="1" applyFont="1" applyBorder="1">
      <alignment/>
      <protection/>
    </xf>
    <xf numFmtId="0" fontId="10" fillId="0" borderId="0" xfId="89" applyFont="1" applyAlignment="1">
      <alignment shrinkToFit="1"/>
      <protection/>
    </xf>
    <xf numFmtId="0" fontId="6" fillId="0" borderId="0" xfId="89" applyFont="1" applyAlignment="1">
      <alignment wrapText="1"/>
      <protection/>
    </xf>
    <xf numFmtId="1" fontId="6" fillId="0" borderId="0" xfId="89" applyNumberFormat="1" applyFont="1" applyBorder="1">
      <alignment/>
      <protection/>
    </xf>
    <xf numFmtId="0" fontId="6" fillId="0" borderId="0" xfId="89" applyFont="1" applyBorder="1" applyAlignment="1">
      <alignment horizontal="left" vertical="center"/>
      <protection/>
    </xf>
    <xf numFmtId="0" fontId="11" fillId="0" borderId="0" xfId="89" applyFont="1" applyBorder="1">
      <alignment/>
      <protection/>
    </xf>
    <xf numFmtId="0" fontId="8" fillId="0" borderId="17" xfId="89" applyFont="1" applyBorder="1">
      <alignment/>
      <protection/>
    </xf>
    <xf numFmtId="1" fontId="8" fillId="0" borderId="17" xfId="89" applyNumberFormat="1" applyFont="1" applyBorder="1">
      <alignment/>
      <protection/>
    </xf>
    <xf numFmtId="176" fontId="8" fillId="0" borderId="17" xfId="89" applyNumberFormat="1" applyFont="1" applyBorder="1">
      <alignment/>
      <protection/>
    </xf>
    <xf numFmtId="0" fontId="22" fillId="0" borderId="0" xfId="89" applyFont="1" applyBorder="1">
      <alignment/>
      <protection/>
    </xf>
    <xf numFmtId="1" fontId="22" fillId="0" borderId="0" xfId="89" applyNumberFormat="1" applyFont="1" applyBorder="1">
      <alignment/>
      <protection/>
    </xf>
    <xf numFmtId="176" fontId="22" fillId="0" borderId="0" xfId="89" applyNumberFormat="1" applyFont="1" applyBorder="1">
      <alignment/>
      <protection/>
    </xf>
    <xf numFmtId="176" fontId="8" fillId="0" borderId="0" xfId="89" applyNumberFormat="1" applyFont="1" applyBorder="1">
      <alignment/>
      <protection/>
    </xf>
    <xf numFmtId="0" fontId="8" fillId="0" borderId="0" xfId="89" applyFont="1" applyBorder="1">
      <alignment/>
      <protection/>
    </xf>
    <xf numFmtId="0" fontId="10" fillId="0" borderId="0" xfId="89" applyFont="1">
      <alignment/>
      <protection/>
    </xf>
    <xf numFmtId="0" fontId="9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176" fontId="9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176" fontId="9" fillId="0" borderId="1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0" fontId="25" fillId="0" borderId="17" xfId="0" applyFont="1" applyFill="1" applyBorder="1" applyAlignment="1">
      <alignment horizontal="left"/>
    </xf>
    <xf numFmtId="176" fontId="9" fillId="0" borderId="17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50" fillId="0" borderId="14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/>
    </xf>
    <xf numFmtId="1" fontId="9" fillId="0" borderId="0" xfId="0" applyNumberFormat="1" applyFont="1" applyFill="1" applyAlignment="1">
      <alignment/>
    </xf>
    <xf numFmtId="0" fontId="50" fillId="0" borderId="12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50" fillId="0" borderId="0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" fontId="26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0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91" applyFont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23" xfId="91" applyFont="1" applyBorder="1" applyAlignment="1">
      <alignment wrapText="1"/>
      <protection/>
    </xf>
    <xf numFmtId="0" fontId="10" fillId="0" borderId="11" xfId="91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10" fillId="0" borderId="11" xfId="91" applyFont="1" applyBorder="1" applyAlignment="1">
      <alignment horizontal="center" wrapText="1"/>
      <protection/>
    </xf>
    <xf numFmtId="0" fontId="10" fillId="0" borderId="16" xfId="91" applyFont="1" applyBorder="1" applyAlignment="1">
      <alignment horizontal="center" wrapText="1"/>
      <protection/>
    </xf>
    <xf numFmtId="0" fontId="6" fillId="0" borderId="22" xfId="91" applyFont="1" applyBorder="1" applyAlignment="1">
      <alignment horizontal="center"/>
      <protection/>
    </xf>
    <xf numFmtId="0" fontId="6" fillId="0" borderId="11" xfId="91" applyFont="1" applyBorder="1" applyAlignment="1">
      <alignment wrapText="1" shrinkToFit="1"/>
      <protection/>
    </xf>
    <xf numFmtId="0" fontId="6" fillId="0" borderId="16" xfId="91" applyFont="1" applyBorder="1" applyAlignment="1">
      <alignment wrapText="1" shrinkToFit="1"/>
      <protection/>
    </xf>
    <xf numFmtId="0" fontId="6" fillId="0" borderId="23" xfId="91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6" fillId="0" borderId="23" xfId="91" applyFont="1" applyBorder="1" applyAlignment="1">
      <alignment horizontal="center"/>
      <protection/>
    </xf>
    <xf numFmtId="0" fontId="6" fillId="0" borderId="11" xfId="91" applyFont="1" applyBorder="1" applyAlignment="1">
      <alignment horizontal="center"/>
      <protection/>
    </xf>
    <xf numFmtId="0" fontId="6" fillId="0" borderId="23" xfId="91" applyFont="1" applyBorder="1" applyAlignment="1">
      <alignment wrapText="1" shrinkToFit="1"/>
      <protection/>
    </xf>
    <xf numFmtId="0" fontId="0" fillId="0" borderId="11" xfId="0" applyBorder="1" applyAlignment="1">
      <alignment wrapText="1" shrinkToFit="1"/>
    </xf>
    <xf numFmtId="0" fontId="10" fillId="0" borderId="23" xfId="91" applyFont="1" applyBorder="1" applyAlignment="1">
      <alignment horizontal="center"/>
      <protection/>
    </xf>
    <xf numFmtId="0" fontId="29" fillId="33" borderId="21" xfId="0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92" applyFont="1" applyFill="1" applyBorder="1" applyAlignment="1">
      <alignment horizontal="center" vertical="center" wrapText="1"/>
      <protection/>
    </xf>
    <xf numFmtId="0" fontId="10" fillId="0" borderId="21" xfId="92" applyFont="1" applyFill="1" applyBorder="1" applyAlignment="1">
      <alignment horizontal="center" vertical="center" wrapText="1"/>
      <protection/>
    </xf>
    <xf numFmtId="0" fontId="10" fillId="0" borderId="24" xfId="92" applyFont="1" applyFill="1" applyBorder="1" applyAlignment="1">
      <alignment horizontal="center" vertical="center" wrapText="1"/>
      <protection/>
    </xf>
    <xf numFmtId="0" fontId="6" fillId="0" borderId="0" xfId="92" applyFont="1" applyFill="1" applyBorder="1" applyAlignment="1">
      <alignment horizontal="center"/>
      <protection/>
    </xf>
    <xf numFmtId="0" fontId="6" fillId="0" borderId="18" xfId="92" applyFont="1" applyFill="1" applyBorder="1" applyAlignment="1">
      <alignment horizontal="center"/>
      <protection/>
    </xf>
    <xf numFmtId="0" fontId="6" fillId="0" borderId="23" xfId="92" applyFont="1" applyFill="1" applyBorder="1" applyAlignment="1">
      <alignment horizontal="center" vertical="center" wrapText="1"/>
      <protection/>
    </xf>
    <xf numFmtId="0" fontId="6" fillId="0" borderId="21" xfId="92" applyFont="1" applyFill="1" applyBorder="1" applyAlignment="1">
      <alignment horizontal="center" vertical="center" wrapText="1"/>
      <protection/>
    </xf>
    <xf numFmtId="0" fontId="6" fillId="0" borderId="24" xfId="92" applyFont="1" applyFill="1" applyBorder="1" applyAlignment="1">
      <alignment horizontal="center" vertical="center" wrapText="1"/>
      <protection/>
    </xf>
    <xf numFmtId="0" fontId="6" fillId="0" borderId="15" xfId="92" applyFont="1" applyFill="1" applyBorder="1" applyAlignment="1">
      <alignment horizontal="center" vertical="center" wrapText="1"/>
      <protection/>
    </xf>
    <xf numFmtId="0" fontId="6" fillId="0" borderId="19" xfId="9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6" fillId="0" borderId="22" xfId="92" applyFont="1" applyFill="1" applyBorder="1" applyAlignment="1">
      <alignment horizontal="center" vertical="center" wrapText="1"/>
      <protection/>
    </xf>
    <xf numFmtId="0" fontId="10" fillId="0" borderId="22" xfId="92" applyFont="1" applyFill="1" applyBorder="1" applyAlignment="1">
      <alignment horizontal="center" vertical="center" wrapText="1"/>
      <protection/>
    </xf>
    <xf numFmtId="0" fontId="10" fillId="0" borderId="10" xfId="92" applyFont="1" applyFill="1" applyBorder="1" applyAlignment="1">
      <alignment horizontal="center" vertical="center" wrapText="1"/>
      <protection/>
    </xf>
    <xf numFmtId="0" fontId="10" fillId="0" borderId="20" xfId="92" applyFont="1" applyFill="1" applyBorder="1" applyAlignment="1">
      <alignment horizontal="center" vertical="center" wrapText="1"/>
      <protection/>
    </xf>
    <xf numFmtId="0" fontId="10" fillId="0" borderId="15" xfId="92" applyFont="1" applyFill="1" applyBorder="1" applyAlignment="1">
      <alignment horizontal="center" vertical="center" wrapText="1"/>
      <protection/>
    </xf>
    <xf numFmtId="0" fontId="10" fillId="0" borderId="19" xfId="9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92" applyFont="1" applyFill="1" applyBorder="1" applyAlignment="1">
      <alignment horizontal="center" vertical="center" wrapText="1"/>
      <protection/>
    </xf>
    <xf numFmtId="0" fontId="10" fillId="0" borderId="12" xfId="92" applyFont="1" applyFill="1" applyBorder="1" applyAlignment="1">
      <alignment horizontal="center" vertical="center" wrapText="1"/>
      <protection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1" xfId="92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92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1" xfId="92" applyFont="1" applyFill="1" applyBorder="1" applyAlignment="1">
      <alignment horizontal="center" wrapText="1"/>
      <protection/>
    </xf>
    <xf numFmtId="0" fontId="10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6" fillId="0" borderId="10" xfId="92" applyFont="1" applyFill="1" applyBorder="1" applyAlignment="1">
      <alignment horizontal="center" vertical="center" wrapText="1"/>
      <protection/>
    </xf>
    <xf numFmtId="0" fontId="6" fillId="0" borderId="20" xfId="92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21" xfId="92" applyFont="1" applyFill="1" applyBorder="1" applyAlignment="1">
      <alignment horizontal="center" wrapText="1"/>
      <protection/>
    </xf>
    <xf numFmtId="0" fontId="6" fillId="0" borderId="22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17" fontId="10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" fontId="6" fillId="0" borderId="0" xfId="89" applyNumberFormat="1" applyFont="1" applyAlignment="1">
      <alignment horizontal="center"/>
      <protection/>
    </xf>
    <xf numFmtId="1" fontId="8" fillId="0" borderId="17" xfId="89" applyNumberFormat="1" applyFont="1" applyBorder="1" applyAlignment="1">
      <alignment horizontal="center"/>
      <protection/>
    </xf>
    <xf numFmtId="0" fontId="6" fillId="0" borderId="0" xfId="89" applyFont="1" applyBorder="1" applyAlignment="1">
      <alignment horizontal="right" shrinkToFit="1"/>
      <protection/>
    </xf>
    <xf numFmtId="1" fontId="6" fillId="0" borderId="12" xfId="89" applyNumberFormat="1" applyFont="1" applyBorder="1" applyAlignment="1">
      <alignment horizontal="center"/>
      <protection/>
    </xf>
    <xf numFmtId="0" fontId="6" fillId="0" borderId="0" xfId="89" applyFont="1" applyAlignment="1">
      <alignment horizontal="right"/>
      <protection/>
    </xf>
    <xf numFmtId="1" fontId="6" fillId="0" borderId="0" xfId="89" applyNumberFormat="1" applyFont="1" applyAlignment="1">
      <alignment horizontal="right"/>
      <protection/>
    </xf>
    <xf numFmtId="176" fontId="6" fillId="0" borderId="0" xfId="89" applyNumberFormat="1" applyFont="1" applyAlignment="1">
      <alignment horizontal="right"/>
      <protection/>
    </xf>
    <xf numFmtId="176" fontId="6" fillId="0" borderId="0" xfId="89" applyNumberFormat="1" applyFont="1" applyBorder="1" applyAlignment="1">
      <alignment horizontal="right"/>
      <protection/>
    </xf>
    <xf numFmtId="0" fontId="6" fillId="0" borderId="11" xfId="89" applyFont="1" applyBorder="1" applyAlignment="1">
      <alignment horizontal="center" vertical="center" wrapText="1"/>
      <protection/>
    </xf>
    <xf numFmtId="0" fontId="6" fillId="0" borderId="14" xfId="89" applyFont="1" applyBorder="1" applyAlignment="1">
      <alignment horizontal="center" vertical="center" wrapText="1"/>
      <protection/>
    </xf>
    <xf numFmtId="0" fontId="7" fillId="0" borderId="21" xfId="89" applyFont="1" applyBorder="1" applyAlignment="1">
      <alignment horizontal="center" vertical="center" wrapText="1"/>
      <protection/>
    </xf>
    <xf numFmtId="0" fontId="7" fillId="0" borderId="22" xfId="89" applyFont="1" applyBorder="1" applyAlignment="1">
      <alignment horizontal="center" vertical="center" wrapText="1"/>
      <protection/>
    </xf>
    <xf numFmtId="0" fontId="7" fillId="0" borderId="24" xfId="89" applyFont="1" applyBorder="1" applyAlignment="1">
      <alignment horizontal="center" vertical="center" wrapText="1"/>
      <protection/>
    </xf>
    <xf numFmtId="0" fontId="7" fillId="0" borderId="21" xfId="89" applyFont="1" applyBorder="1" applyAlignment="1">
      <alignment horizontal="center" wrapText="1" shrinkToFit="1"/>
      <protection/>
    </xf>
    <xf numFmtId="0" fontId="7" fillId="0" borderId="22" xfId="89" applyFont="1" applyBorder="1" applyAlignment="1">
      <alignment horizontal="center" wrapText="1" shrinkToFit="1"/>
      <protection/>
    </xf>
    <xf numFmtId="0" fontId="6" fillId="0" borderId="10" xfId="89" applyFont="1" applyFill="1" applyBorder="1" applyAlignment="1">
      <alignment horizontal="center" vertical="center" textRotation="90" wrapText="1"/>
      <protection/>
    </xf>
    <xf numFmtId="0" fontId="6" fillId="0" borderId="12" xfId="89" applyFont="1" applyFill="1" applyBorder="1" applyAlignment="1">
      <alignment horizontal="center" vertical="center" textRotation="90" wrapText="1"/>
      <protection/>
    </xf>
    <xf numFmtId="0" fontId="6" fillId="0" borderId="20" xfId="89" applyFont="1" applyFill="1" applyBorder="1" applyAlignment="1">
      <alignment horizontal="center" vertical="center" textRotation="90" wrapText="1"/>
      <protection/>
    </xf>
    <xf numFmtId="0" fontId="6" fillId="0" borderId="13" xfId="89" applyFont="1" applyFill="1" applyBorder="1" applyAlignment="1">
      <alignment horizontal="center" vertical="center" textRotation="90" wrapText="1"/>
      <protection/>
    </xf>
    <xf numFmtId="0" fontId="6" fillId="0" borderId="0" xfId="89" applyFont="1" applyFill="1" applyBorder="1" applyAlignment="1">
      <alignment horizontal="center" vertical="center" textRotation="90" wrapText="1"/>
      <protection/>
    </xf>
    <xf numFmtId="0" fontId="6" fillId="0" borderId="18" xfId="89" applyFont="1" applyFill="1" applyBorder="1" applyAlignment="1">
      <alignment horizontal="center" vertical="center" textRotation="90" wrapText="1"/>
      <protection/>
    </xf>
    <xf numFmtId="0" fontId="6" fillId="0" borderId="15" xfId="89" applyFont="1" applyFill="1" applyBorder="1" applyAlignment="1">
      <alignment horizontal="center" vertical="center" textRotation="90" wrapText="1"/>
      <protection/>
    </xf>
    <xf numFmtId="0" fontId="6" fillId="0" borderId="17" xfId="89" applyFont="1" applyFill="1" applyBorder="1" applyAlignment="1">
      <alignment horizontal="center" vertical="center" textRotation="90" wrapText="1"/>
      <protection/>
    </xf>
    <xf numFmtId="0" fontId="6" fillId="0" borderId="19" xfId="89" applyFont="1" applyFill="1" applyBorder="1" applyAlignment="1">
      <alignment horizontal="center" vertical="center" textRotation="90" wrapText="1"/>
      <protection/>
    </xf>
    <xf numFmtId="0" fontId="6" fillId="0" borderId="16" xfId="89" applyFont="1" applyBorder="1" applyAlignment="1">
      <alignment horizontal="center" textRotation="90" shrinkToFit="1"/>
      <protection/>
    </xf>
    <xf numFmtId="0" fontId="6" fillId="0" borderId="23" xfId="89" applyFont="1" applyBorder="1" applyAlignment="1">
      <alignment horizontal="center" textRotation="90" shrinkToFit="1"/>
      <protection/>
    </xf>
    <xf numFmtId="0" fontId="6" fillId="0" borderId="10" xfId="89" applyFont="1" applyBorder="1" applyAlignment="1">
      <alignment horizontal="center" textRotation="90" shrinkToFit="1"/>
      <protection/>
    </xf>
    <xf numFmtId="0" fontId="6" fillId="0" borderId="13" xfId="89" applyFont="1" applyBorder="1" applyAlignment="1">
      <alignment horizontal="center" textRotation="90" shrinkToFit="1"/>
      <protection/>
    </xf>
    <xf numFmtId="0" fontId="6" fillId="0" borderId="15" xfId="89" applyFont="1" applyBorder="1" applyAlignment="1">
      <alignment horizontal="center" textRotation="90" shrinkToFit="1"/>
      <protection/>
    </xf>
    <xf numFmtId="0" fontId="8" fillId="0" borderId="20" xfId="89" applyFont="1" applyBorder="1" applyAlignment="1">
      <alignment horizontal="center" vertical="center" shrinkToFit="1"/>
      <protection/>
    </xf>
    <xf numFmtId="0" fontId="8" fillId="0" borderId="18" xfId="89" applyFont="1" applyBorder="1" applyAlignment="1">
      <alignment horizontal="center" vertical="center" shrinkToFit="1"/>
      <protection/>
    </xf>
    <xf numFmtId="0" fontId="8" fillId="0" borderId="19" xfId="89" applyFont="1" applyBorder="1" applyAlignment="1">
      <alignment horizontal="center" vertical="center" shrinkToFit="1"/>
      <protection/>
    </xf>
    <xf numFmtId="0" fontId="23" fillId="0" borderId="11" xfId="89" applyFont="1" applyBorder="1" applyAlignment="1">
      <alignment horizontal="center" vertical="center" wrapText="1" shrinkToFit="1"/>
      <protection/>
    </xf>
    <xf numFmtId="0" fontId="23" fillId="0" borderId="14" xfId="89" applyFont="1" applyBorder="1" applyAlignment="1">
      <alignment horizontal="center" vertical="center" wrapText="1" shrinkToFit="1"/>
      <protection/>
    </xf>
    <xf numFmtId="0" fontId="23" fillId="0" borderId="16" xfId="89" applyFont="1" applyBorder="1" applyAlignment="1">
      <alignment horizontal="center" vertical="center" wrapText="1" shrinkToFit="1"/>
      <protection/>
    </xf>
    <xf numFmtId="0" fontId="9" fillId="0" borderId="1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18" xfId="0" applyNumberFormat="1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 horizontal="center"/>
    </xf>
    <xf numFmtId="176" fontId="9" fillId="0" borderId="1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</cellXfs>
  <cellStyles count="88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4" xfId="67"/>
    <cellStyle name="Comma 5" xfId="68"/>
    <cellStyle name="Comma 6" xfId="69"/>
    <cellStyle name="Comma 7" xfId="70"/>
    <cellStyle name="Comma 8" xfId="71"/>
    <cellStyle name="Comma 9" xfId="72"/>
    <cellStyle name="Currency" xfId="73"/>
    <cellStyle name="Currency [0]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rmal 5" xfId="86"/>
    <cellStyle name="Normal 5 2" xfId="87"/>
    <cellStyle name="Normal_BANK" xfId="88"/>
    <cellStyle name="Normal_HYANALT" xfId="89"/>
    <cellStyle name="Normal_Sheet2" xfId="90"/>
    <cellStyle name="Normal_TXM" xfId="91"/>
    <cellStyle name="Normal_ZYKA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0778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63000" y="447675"/>
          <a:ext cx="34385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2010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8934450" y="504825"/>
          <a:ext cx="6553200" cy="523875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2010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0</xdr:rowOff>
    </xdr:from>
    <xdr:to>
      <xdr:col>5</xdr:col>
      <xdr:colOff>504825</xdr:colOff>
      <xdr:row>10</xdr:row>
      <xdr:rowOff>95250</xdr:rowOff>
    </xdr:to>
    <xdr:grpSp>
      <xdr:nvGrpSpPr>
        <xdr:cNvPr id="1" name="Group 13"/>
        <xdr:cNvGrpSpPr>
          <a:grpSpLocks/>
        </xdr:cNvGrpSpPr>
      </xdr:nvGrpSpPr>
      <xdr:grpSpPr>
        <a:xfrm>
          <a:off x="9372600" y="647700"/>
          <a:ext cx="428625" cy="1066800"/>
          <a:chOff x="1188" y="140"/>
          <a:chExt cx="39" cy="112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1218" y="191"/>
            <a:ext cx="4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 flipV="1">
            <a:off x="1188" y="160"/>
            <a:ext cx="28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H="1">
            <a:off x="1215" y="152"/>
            <a:ext cx="12" cy="17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1221" y="163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1216" y="148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1191" y="163"/>
            <a:ext cx="2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2010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
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1190" y="140"/>
            <a:ext cx="2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7"/>
  <sheetViews>
    <sheetView zoomScalePageLayoutView="0" workbookViewId="0" topLeftCell="A10">
      <selection activeCell="R44" activeCellId="1" sqref="H44 R44"/>
    </sheetView>
  </sheetViews>
  <sheetFormatPr defaultColWidth="9.00390625" defaultRowHeight="12.75"/>
  <cols>
    <col min="1" max="1" width="2.875" style="0" customWidth="1"/>
    <col min="2" max="2" width="4.875" style="0" customWidth="1"/>
    <col min="3" max="3" width="12.25390625" style="0" customWidth="1"/>
    <col min="4" max="4" width="10.375" style="0" customWidth="1"/>
    <col min="5" max="5" width="8.375" style="0" customWidth="1"/>
    <col min="7" max="7" width="5.875" style="0" customWidth="1"/>
    <col min="8" max="8" width="6.125" style="0" customWidth="1"/>
    <col min="9" max="9" width="5.375" style="0" customWidth="1"/>
    <col min="10" max="10" width="5.625" style="0" customWidth="1"/>
    <col min="11" max="11" width="5.125" style="0" customWidth="1"/>
    <col min="12" max="12" width="5.00390625" style="0" customWidth="1"/>
    <col min="13" max="13" width="7.625" style="0" customWidth="1"/>
    <col min="14" max="14" width="6.875" style="0" customWidth="1"/>
    <col min="15" max="15" width="5.25390625" style="0" customWidth="1"/>
    <col min="16" max="16" width="5.75390625" style="0" customWidth="1"/>
    <col min="17" max="18" width="5.125" style="0" customWidth="1"/>
  </cols>
  <sheetData>
    <row r="1" spans="2:19" ht="12.75">
      <c r="B1" s="90"/>
      <c r="C1" s="90"/>
      <c r="D1" s="90"/>
      <c r="E1" s="90"/>
      <c r="F1" s="90"/>
      <c r="G1" s="90"/>
      <c r="H1" s="170" t="s">
        <v>225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2:19" ht="12.75">
      <c r="B2" s="90"/>
      <c r="C2" s="90"/>
      <c r="D2" s="90"/>
      <c r="E2" s="90"/>
      <c r="F2" s="90"/>
      <c r="G2" s="90"/>
      <c r="H2" s="175" t="s">
        <v>226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2:19" ht="3" customHeight="1">
      <c r="B3" s="90"/>
      <c r="C3" s="90"/>
      <c r="D3" s="90"/>
      <c r="E3" s="90"/>
      <c r="F3" s="90"/>
      <c r="G3" s="90"/>
      <c r="H3" s="51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2:19" ht="12.75">
      <c r="B4" s="90"/>
      <c r="C4" s="90"/>
      <c r="D4" s="170" t="s">
        <v>1065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2:19" ht="12.75">
      <c r="B5" s="90"/>
      <c r="C5" s="90"/>
      <c r="D5" s="173" t="s">
        <v>1066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2:19" ht="12.75">
      <c r="B6" s="93"/>
      <c r="C6" s="53"/>
      <c r="D6" s="381"/>
      <c r="E6" s="773" t="s">
        <v>227</v>
      </c>
      <c r="F6" s="775" t="s">
        <v>228</v>
      </c>
      <c r="G6" s="383" t="s">
        <v>127</v>
      </c>
      <c r="H6" s="771" t="s">
        <v>229</v>
      </c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93"/>
    </row>
    <row r="7" spans="2:19" ht="32.25">
      <c r="B7" s="93"/>
      <c r="C7" s="50"/>
      <c r="D7" s="136"/>
      <c r="E7" s="774"/>
      <c r="F7" s="776"/>
      <c r="G7" s="402" t="s">
        <v>129</v>
      </c>
      <c r="H7" s="403" t="s">
        <v>230</v>
      </c>
      <c r="I7" s="347" t="s">
        <v>231</v>
      </c>
      <c r="J7" s="403" t="s">
        <v>232</v>
      </c>
      <c r="K7" s="347" t="s">
        <v>233</v>
      </c>
      <c r="L7" s="403" t="s">
        <v>243</v>
      </c>
      <c r="M7" s="431" t="s">
        <v>1068</v>
      </c>
      <c r="N7" s="403" t="s">
        <v>1069</v>
      </c>
      <c r="O7" s="347" t="s">
        <v>244</v>
      </c>
      <c r="P7" s="403" t="s">
        <v>245</v>
      </c>
      <c r="Q7" s="403" t="s">
        <v>487</v>
      </c>
      <c r="R7" s="347" t="s">
        <v>488</v>
      </c>
      <c r="S7" s="93"/>
    </row>
    <row r="8" spans="2:20" ht="12.75">
      <c r="B8" s="93">
        <v>1</v>
      </c>
      <c r="C8" s="52" t="s">
        <v>246</v>
      </c>
      <c r="D8" s="345" t="s">
        <v>247</v>
      </c>
      <c r="E8" s="52" t="s">
        <v>248</v>
      </c>
      <c r="F8" s="371" t="s">
        <v>249</v>
      </c>
      <c r="G8" s="49">
        <f>H8+I8+J8+K8+L8+M8+N8+O8+P8+Q8+R8</f>
        <v>1455</v>
      </c>
      <c r="H8" s="390">
        <v>134</v>
      </c>
      <c r="I8" s="52">
        <v>101</v>
      </c>
      <c r="J8" s="52">
        <v>152</v>
      </c>
      <c r="K8" s="52">
        <v>144</v>
      </c>
      <c r="L8" s="52">
        <v>139</v>
      </c>
      <c r="M8" s="52">
        <v>155</v>
      </c>
      <c r="N8" s="52">
        <v>79</v>
      </c>
      <c r="O8" s="52">
        <v>158</v>
      </c>
      <c r="P8" s="52">
        <v>133</v>
      </c>
      <c r="Q8" s="52">
        <v>153</v>
      </c>
      <c r="R8" s="52">
        <v>107</v>
      </c>
      <c r="S8" s="93"/>
      <c r="T8" s="380">
        <v>11111</v>
      </c>
    </row>
    <row r="9" spans="2:19" ht="12.75">
      <c r="B9" s="93">
        <v>2</v>
      </c>
      <c r="C9" s="52" t="s">
        <v>250</v>
      </c>
      <c r="D9" s="345" t="s">
        <v>251</v>
      </c>
      <c r="E9" s="52" t="s">
        <v>248</v>
      </c>
      <c r="F9" s="371" t="s">
        <v>249</v>
      </c>
      <c r="G9" s="49">
        <f aca="true" t="shared" si="0" ref="G9:G43">H9+I9+J9+K9+L9+M9+N9+O9+P9+Q9+R9</f>
        <v>1452</v>
      </c>
      <c r="H9" s="390">
        <v>116</v>
      </c>
      <c r="I9" s="52">
        <v>106</v>
      </c>
      <c r="J9" s="52">
        <v>147</v>
      </c>
      <c r="K9" s="52">
        <v>160</v>
      </c>
      <c r="L9" s="52">
        <v>135</v>
      </c>
      <c r="M9" s="52">
        <v>183</v>
      </c>
      <c r="N9" s="52">
        <v>63</v>
      </c>
      <c r="O9" s="52">
        <v>167</v>
      </c>
      <c r="P9" s="52">
        <v>142</v>
      </c>
      <c r="Q9" s="52">
        <v>118</v>
      </c>
      <c r="R9" s="52">
        <v>115</v>
      </c>
      <c r="S9" s="93"/>
    </row>
    <row r="10" spans="2:19" ht="12.75">
      <c r="B10" s="93">
        <v>3</v>
      </c>
      <c r="C10" s="52" t="s">
        <v>252</v>
      </c>
      <c r="D10" s="345" t="s">
        <v>253</v>
      </c>
      <c r="E10" s="52" t="s">
        <v>248</v>
      </c>
      <c r="F10" s="371" t="s">
        <v>249</v>
      </c>
      <c r="G10" s="49">
        <f t="shared" si="0"/>
        <v>1388</v>
      </c>
      <c r="H10" s="390">
        <v>107</v>
      </c>
      <c r="I10" s="52">
        <v>110</v>
      </c>
      <c r="J10" s="52">
        <v>160</v>
      </c>
      <c r="K10" s="52">
        <v>179</v>
      </c>
      <c r="L10" s="52">
        <v>148</v>
      </c>
      <c r="M10" s="52">
        <v>119</v>
      </c>
      <c r="N10" s="52">
        <v>57</v>
      </c>
      <c r="O10" s="52">
        <v>133</v>
      </c>
      <c r="P10" s="52">
        <v>165</v>
      </c>
      <c r="Q10" s="52">
        <v>109</v>
      </c>
      <c r="R10" s="52">
        <v>101</v>
      </c>
      <c r="S10" s="93"/>
    </row>
    <row r="11" spans="2:19" ht="12.75">
      <c r="B11" s="93">
        <v>4</v>
      </c>
      <c r="C11" s="52" t="s">
        <v>921</v>
      </c>
      <c r="D11" s="345" t="s">
        <v>922</v>
      </c>
      <c r="E11" s="52" t="s">
        <v>248</v>
      </c>
      <c r="F11" s="371" t="s">
        <v>249</v>
      </c>
      <c r="G11" s="49">
        <f t="shared" si="0"/>
        <v>717</v>
      </c>
      <c r="H11" s="390">
        <v>68</v>
      </c>
      <c r="I11" s="52">
        <v>65</v>
      </c>
      <c r="J11" s="52">
        <v>113</v>
      </c>
      <c r="K11" s="52">
        <v>72</v>
      </c>
      <c r="L11" s="52">
        <v>34</v>
      </c>
      <c r="M11" s="52">
        <v>102</v>
      </c>
      <c r="N11" s="52">
        <v>47</v>
      </c>
      <c r="O11" s="52">
        <v>78</v>
      </c>
      <c r="P11" s="52">
        <v>67</v>
      </c>
      <c r="Q11" s="52">
        <v>39</v>
      </c>
      <c r="R11" s="52">
        <v>32</v>
      </c>
      <c r="S11" s="93"/>
    </row>
    <row r="12" spans="2:19" ht="12.75">
      <c r="B12" s="93">
        <v>5</v>
      </c>
      <c r="C12" s="52" t="s">
        <v>354</v>
      </c>
      <c r="D12" s="345" t="s">
        <v>191</v>
      </c>
      <c r="E12" s="52" t="s">
        <v>248</v>
      </c>
      <c r="F12" s="371" t="s">
        <v>249</v>
      </c>
      <c r="G12" s="49">
        <f t="shared" si="0"/>
        <v>850</v>
      </c>
      <c r="H12" s="390">
        <v>64</v>
      </c>
      <c r="I12" s="52">
        <v>90</v>
      </c>
      <c r="J12" s="52">
        <v>79</v>
      </c>
      <c r="K12" s="52">
        <v>78</v>
      </c>
      <c r="L12" s="52">
        <v>96</v>
      </c>
      <c r="M12" s="52">
        <v>107</v>
      </c>
      <c r="N12" s="52">
        <v>37</v>
      </c>
      <c r="O12" s="52">
        <v>106</v>
      </c>
      <c r="P12" s="52">
        <v>83</v>
      </c>
      <c r="Q12" s="52">
        <v>65</v>
      </c>
      <c r="R12" s="52">
        <v>45</v>
      </c>
      <c r="S12" s="93"/>
    </row>
    <row r="13" spans="2:19" ht="12.75">
      <c r="B13" s="93">
        <v>6</v>
      </c>
      <c r="C13" s="52" t="s">
        <v>863</v>
      </c>
      <c r="D13" s="345" t="s">
        <v>356</v>
      </c>
      <c r="E13" s="52" t="s">
        <v>248</v>
      </c>
      <c r="F13" s="371" t="s">
        <v>249</v>
      </c>
      <c r="G13" s="49">
        <f t="shared" si="0"/>
        <v>1052</v>
      </c>
      <c r="H13" s="390">
        <v>89</v>
      </c>
      <c r="I13" s="52">
        <v>77</v>
      </c>
      <c r="J13" s="52">
        <v>128</v>
      </c>
      <c r="K13" s="52">
        <v>112</v>
      </c>
      <c r="L13" s="52">
        <v>79</v>
      </c>
      <c r="M13" s="52">
        <v>146</v>
      </c>
      <c r="N13" s="52">
        <v>18</v>
      </c>
      <c r="O13" s="52">
        <v>127</v>
      </c>
      <c r="P13" s="52">
        <v>97</v>
      </c>
      <c r="Q13" s="52">
        <v>99</v>
      </c>
      <c r="R13" s="52">
        <v>80</v>
      </c>
      <c r="S13" s="93"/>
    </row>
    <row r="14" spans="2:19" ht="12.75">
      <c r="B14" s="93">
        <v>7</v>
      </c>
      <c r="C14" s="52" t="s">
        <v>643</v>
      </c>
      <c r="D14" s="345" t="s">
        <v>281</v>
      </c>
      <c r="E14" s="52" t="s">
        <v>248</v>
      </c>
      <c r="F14" s="371" t="s">
        <v>249</v>
      </c>
      <c r="G14" s="49">
        <f t="shared" si="0"/>
        <v>848</v>
      </c>
      <c r="H14" s="390">
        <v>91</v>
      </c>
      <c r="I14" s="52">
        <v>87</v>
      </c>
      <c r="J14" s="52">
        <v>92</v>
      </c>
      <c r="K14" s="52">
        <v>108</v>
      </c>
      <c r="L14" s="52">
        <v>84</v>
      </c>
      <c r="M14" s="52">
        <v>80</v>
      </c>
      <c r="N14" s="52">
        <v>49</v>
      </c>
      <c r="O14" s="52">
        <v>69</v>
      </c>
      <c r="P14" s="52">
        <v>81</v>
      </c>
      <c r="Q14" s="52">
        <v>65</v>
      </c>
      <c r="R14" s="52">
        <v>42</v>
      </c>
      <c r="S14" s="93"/>
    </row>
    <row r="15" spans="2:19" ht="12.75">
      <c r="B15" s="93">
        <v>8</v>
      </c>
      <c r="C15" s="52" t="s">
        <v>23</v>
      </c>
      <c r="D15" s="345" t="s">
        <v>278</v>
      </c>
      <c r="E15" s="52" t="s">
        <v>248</v>
      </c>
      <c r="F15" s="371" t="s">
        <v>249</v>
      </c>
      <c r="G15" s="49">
        <f t="shared" si="0"/>
        <v>604</v>
      </c>
      <c r="H15" s="390">
        <v>43</v>
      </c>
      <c r="I15" s="52">
        <v>66</v>
      </c>
      <c r="J15" s="52">
        <v>65</v>
      </c>
      <c r="K15" s="52">
        <v>81</v>
      </c>
      <c r="L15" s="52">
        <v>58</v>
      </c>
      <c r="M15" s="52">
        <v>58</v>
      </c>
      <c r="N15" s="52">
        <v>55</v>
      </c>
      <c r="O15" s="52">
        <v>32</v>
      </c>
      <c r="P15" s="52">
        <v>76</v>
      </c>
      <c r="Q15" s="52">
        <v>36</v>
      </c>
      <c r="R15" s="52">
        <v>34</v>
      </c>
      <c r="S15" s="93"/>
    </row>
    <row r="16" spans="2:19" ht="12.75">
      <c r="B16" s="93">
        <v>9</v>
      </c>
      <c r="C16" s="52" t="s">
        <v>47</v>
      </c>
      <c r="D16" s="345" t="s">
        <v>350</v>
      </c>
      <c r="E16" s="52" t="s">
        <v>248</v>
      </c>
      <c r="F16" s="371" t="s">
        <v>249</v>
      </c>
      <c r="G16" s="49">
        <f t="shared" si="0"/>
        <v>812</v>
      </c>
      <c r="H16" s="52">
        <v>77</v>
      </c>
      <c r="I16" s="52">
        <v>75</v>
      </c>
      <c r="J16" s="52">
        <v>82</v>
      </c>
      <c r="K16" s="52">
        <v>89</v>
      </c>
      <c r="L16" s="52">
        <v>88</v>
      </c>
      <c r="M16" s="52">
        <v>83</v>
      </c>
      <c r="N16" s="52">
        <v>24</v>
      </c>
      <c r="O16" s="52">
        <v>99</v>
      </c>
      <c r="P16" s="52">
        <v>81</v>
      </c>
      <c r="Q16" s="52">
        <v>63</v>
      </c>
      <c r="R16" s="52">
        <v>51</v>
      </c>
      <c r="S16" s="93"/>
    </row>
    <row r="17" spans="2:19" ht="12.75">
      <c r="B17" s="93">
        <v>10</v>
      </c>
      <c r="C17" s="52" t="s">
        <v>49</v>
      </c>
      <c r="D17" s="345" t="s">
        <v>353</v>
      </c>
      <c r="E17" s="52" t="s">
        <v>248</v>
      </c>
      <c r="F17" s="371" t="s">
        <v>249</v>
      </c>
      <c r="G17" s="49">
        <f t="shared" si="0"/>
        <v>901</v>
      </c>
      <c r="H17" s="52">
        <v>56</v>
      </c>
      <c r="I17" s="52">
        <v>67</v>
      </c>
      <c r="J17" s="52">
        <v>77</v>
      </c>
      <c r="K17" s="52">
        <v>106</v>
      </c>
      <c r="L17" s="52">
        <v>100</v>
      </c>
      <c r="M17" s="52">
        <v>99</v>
      </c>
      <c r="N17" s="52">
        <v>74</v>
      </c>
      <c r="O17" s="52">
        <v>39</v>
      </c>
      <c r="P17" s="52">
        <v>81</v>
      </c>
      <c r="Q17" s="52">
        <v>111</v>
      </c>
      <c r="R17" s="52">
        <v>91</v>
      </c>
      <c r="S17" s="93"/>
    </row>
    <row r="18" spans="2:19" ht="12.75">
      <c r="B18" s="93">
        <v>11</v>
      </c>
      <c r="C18" s="52" t="s">
        <v>602</v>
      </c>
      <c r="D18" s="345" t="s">
        <v>30</v>
      </c>
      <c r="E18" s="52" t="s">
        <v>248</v>
      </c>
      <c r="F18" s="371" t="s">
        <v>249</v>
      </c>
      <c r="G18" s="49">
        <f t="shared" si="0"/>
        <v>655</v>
      </c>
      <c r="H18" s="52">
        <v>58</v>
      </c>
      <c r="I18" s="52">
        <v>67</v>
      </c>
      <c r="J18" s="52">
        <v>71</v>
      </c>
      <c r="K18" s="52">
        <v>105</v>
      </c>
      <c r="L18" s="52">
        <v>52</v>
      </c>
      <c r="M18" s="52">
        <v>68</v>
      </c>
      <c r="N18" s="52">
        <v>56</v>
      </c>
      <c r="O18" s="52">
        <v>35</v>
      </c>
      <c r="P18" s="52">
        <v>77</v>
      </c>
      <c r="Q18" s="52">
        <v>34</v>
      </c>
      <c r="R18" s="52">
        <v>32</v>
      </c>
      <c r="S18" s="93"/>
    </row>
    <row r="19" spans="2:19" ht="12.75">
      <c r="B19" s="93">
        <v>12</v>
      </c>
      <c r="C19" s="52" t="s">
        <v>45</v>
      </c>
      <c r="D19" s="345" t="s">
        <v>282</v>
      </c>
      <c r="E19" s="52" t="s">
        <v>248</v>
      </c>
      <c r="F19" s="371" t="s">
        <v>249</v>
      </c>
      <c r="G19" s="49">
        <f t="shared" si="0"/>
        <v>587</v>
      </c>
      <c r="H19" s="52">
        <v>44</v>
      </c>
      <c r="I19" s="52">
        <v>42</v>
      </c>
      <c r="J19" s="52">
        <v>57</v>
      </c>
      <c r="K19" s="52">
        <v>74</v>
      </c>
      <c r="L19" s="52">
        <v>65</v>
      </c>
      <c r="M19" s="52">
        <v>27</v>
      </c>
      <c r="N19" s="52">
        <v>57</v>
      </c>
      <c r="O19" s="52">
        <v>59</v>
      </c>
      <c r="P19" s="52">
        <v>63</v>
      </c>
      <c r="Q19" s="52">
        <v>47</v>
      </c>
      <c r="R19" s="52">
        <v>52</v>
      </c>
      <c r="S19" s="93"/>
    </row>
    <row r="20" spans="2:19" ht="12.75">
      <c r="B20" s="93">
        <v>13</v>
      </c>
      <c r="C20" s="52" t="s">
        <v>44</v>
      </c>
      <c r="D20" s="345" t="s">
        <v>280</v>
      </c>
      <c r="E20" s="52" t="s">
        <v>248</v>
      </c>
      <c r="F20" s="371" t="s">
        <v>249</v>
      </c>
      <c r="G20" s="49">
        <f t="shared" si="0"/>
        <v>729</v>
      </c>
      <c r="H20" s="52">
        <v>60</v>
      </c>
      <c r="I20" s="52">
        <v>69</v>
      </c>
      <c r="J20" s="52">
        <v>93</v>
      </c>
      <c r="K20" s="52">
        <v>76</v>
      </c>
      <c r="L20" s="52">
        <v>74</v>
      </c>
      <c r="M20" s="52">
        <v>75</v>
      </c>
      <c r="N20" s="52">
        <v>25</v>
      </c>
      <c r="O20" s="52">
        <v>68</v>
      </c>
      <c r="P20" s="52">
        <v>78</v>
      </c>
      <c r="Q20" s="52">
        <v>62</v>
      </c>
      <c r="R20" s="52">
        <v>49</v>
      </c>
      <c r="S20" s="93"/>
    </row>
    <row r="21" spans="2:19" ht="12.75">
      <c r="B21" s="93">
        <v>14</v>
      </c>
      <c r="C21" s="52" t="s">
        <v>21</v>
      </c>
      <c r="D21" s="345" t="s">
        <v>276</v>
      </c>
      <c r="E21" s="52" t="s">
        <v>248</v>
      </c>
      <c r="F21" s="371" t="s">
        <v>249</v>
      </c>
      <c r="G21" s="49">
        <f t="shared" si="0"/>
        <v>732</v>
      </c>
      <c r="H21" s="49">
        <v>61</v>
      </c>
      <c r="I21" s="52">
        <v>60</v>
      </c>
      <c r="J21" s="52">
        <v>88</v>
      </c>
      <c r="K21" s="52">
        <v>74</v>
      </c>
      <c r="L21" s="52">
        <v>82</v>
      </c>
      <c r="M21" s="52">
        <v>85</v>
      </c>
      <c r="N21" s="52">
        <v>31</v>
      </c>
      <c r="O21" s="52">
        <v>92</v>
      </c>
      <c r="P21" s="52">
        <v>77</v>
      </c>
      <c r="Q21" s="52">
        <v>53</v>
      </c>
      <c r="R21" s="52">
        <v>29</v>
      </c>
      <c r="S21" s="93"/>
    </row>
    <row r="22" spans="2:19" ht="12.75">
      <c r="B22" s="93">
        <v>15</v>
      </c>
      <c r="C22" s="52" t="s">
        <v>24</v>
      </c>
      <c r="D22" s="345" t="s">
        <v>279</v>
      </c>
      <c r="E22" s="52" t="s">
        <v>248</v>
      </c>
      <c r="F22" s="371" t="s">
        <v>249</v>
      </c>
      <c r="G22" s="49">
        <f t="shared" si="0"/>
        <v>569</v>
      </c>
      <c r="H22" s="52">
        <v>26</v>
      </c>
      <c r="I22" s="52">
        <v>55</v>
      </c>
      <c r="J22" s="52">
        <v>51</v>
      </c>
      <c r="K22" s="52">
        <v>56</v>
      </c>
      <c r="L22" s="52">
        <v>74</v>
      </c>
      <c r="M22" s="52">
        <v>54</v>
      </c>
      <c r="N22" s="52">
        <v>53</v>
      </c>
      <c r="O22" s="52">
        <v>39</v>
      </c>
      <c r="P22" s="52">
        <v>71</v>
      </c>
      <c r="Q22" s="52">
        <v>44</v>
      </c>
      <c r="R22" s="52">
        <v>46</v>
      </c>
      <c r="S22" s="93"/>
    </row>
    <row r="23" spans="2:19" ht="12.75">
      <c r="B23" s="93">
        <v>16</v>
      </c>
      <c r="C23" s="52" t="s">
        <v>20</v>
      </c>
      <c r="D23" s="345" t="s">
        <v>683</v>
      </c>
      <c r="E23" s="52" t="s">
        <v>248</v>
      </c>
      <c r="F23" s="371" t="s">
        <v>249</v>
      </c>
      <c r="G23" s="49">
        <f t="shared" si="0"/>
        <v>701</v>
      </c>
      <c r="H23" s="52">
        <v>54</v>
      </c>
      <c r="I23" s="52">
        <v>52</v>
      </c>
      <c r="J23" s="52">
        <v>85</v>
      </c>
      <c r="K23" s="52">
        <v>89</v>
      </c>
      <c r="L23" s="52">
        <v>72</v>
      </c>
      <c r="M23" s="52">
        <v>78</v>
      </c>
      <c r="N23" s="52">
        <v>40</v>
      </c>
      <c r="O23" s="52">
        <v>66</v>
      </c>
      <c r="P23" s="52">
        <v>82</v>
      </c>
      <c r="Q23" s="52">
        <v>49</v>
      </c>
      <c r="R23" s="52">
        <v>34</v>
      </c>
      <c r="S23" s="93"/>
    </row>
    <row r="24" spans="2:19" ht="12.75">
      <c r="B24" s="93">
        <v>17</v>
      </c>
      <c r="C24" s="52" t="s">
        <v>22</v>
      </c>
      <c r="D24" s="345" t="s">
        <v>277</v>
      </c>
      <c r="E24" s="52" t="s">
        <v>248</v>
      </c>
      <c r="F24" s="371" t="s">
        <v>249</v>
      </c>
      <c r="G24" s="49">
        <f t="shared" si="0"/>
        <v>589</v>
      </c>
      <c r="H24" s="52">
        <v>34</v>
      </c>
      <c r="I24" s="52">
        <v>45</v>
      </c>
      <c r="J24" s="52">
        <v>76</v>
      </c>
      <c r="K24" s="52">
        <v>65</v>
      </c>
      <c r="L24" s="52">
        <v>65</v>
      </c>
      <c r="M24" s="52">
        <v>65</v>
      </c>
      <c r="N24" s="52">
        <v>35</v>
      </c>
      <c r="O24" s="52">
        <v>57</v>
      </c>
      <c r="P24" s="52">
        <v>66</v>
      </c>
      <c r="Q24" s="52">
        <v>53</v>
      </c>
      <c r="R24" s="52">
        <v>28</v>
      </c>
      <c r="S24" s="93"/>
    </row>
    <row r="25" spans="2:19" ht="12.75">
      <c r="B25" s="93">
        <v>18</v>
      </c>
      <c r="C25" s="52" t="s">
        <v>642</v>
      </c>
      <c r="D25" s="345" t="s">
        <v>870</v>
      </c>
      <c r="E25" s="52" t="s">
        <v>254</v>
      </c>
      <c r="F25" s="186" t="s">
        <v>255</v>
      </c>
      <c r="G25" s="49">
        <f t="shared" si="0"/>
        <v>714</v>
      </c>
      <c r="H25" s="52">
        <v>56</v>
      </c>
      <c r="I25" s="52">
        <v>82</v>
      </c>
      <c r="J25" s="52">
        <v>106</v>
      </c>
      <c r="K25" s="52">
        <v>82</v>
      </c>
      <c r="L25" s="52">
        <v>83</v>
      </c>
      <c r="M25" s="52">
        <v>79</v>
      </c>
      <c r="N25" s="52">
        <v>43</v>
      </c>
      <c r="O25" s="52">
        <v>52</v>
      </c>
      <c r="P25" s="52">
        <v>69</v>
      </c>
      <c r="Q25" s="52">
        <v>30</v>
      </c>
      <c r="R25" s="52">
        <v>32</v>
      </c>
      <c r="S25" s="93"/>
    </row>
    <row r="26" spans="2:19" ht="12.75">
      <c r="B26" s="93">
        <v>19</v>
      </c>
      <c r="C26" s="52" t="s">
        <v>256</v>
      </c>
      <c r="D26" s="345" t="s">
        <v>257</v>
      </c>
      <c r="E26" s="52" t="s">
        <v>254</v>
      </c>
      <c r="F26" s="186" t="s">
        <v>255</v>
      </c>
      <c r="G26" s="49">
        <f t="shared" si="0"/>
        <v>130</v>
      </c>
      <c r="H26" s="52">
        <v>22</v>
      </c>
      <c r="I26" s="52">
        <v>14</v>
      </c>
      <c r="J26" s="52">
        <v>16</v>
      </c>
      <c r="K26" s="52">
        <v>18</v>
      </c>
      <c r="L26" s="52">
        <v>15</v>
      </c>
      <c r="M26" s="52">
        <v>15</v>
      </c>
      <c r="N26" s="52">
        <v>0</v>
      </c>
      <c r="O26" s="52">
        <v>15</v>
      </c>
      <c r="P26" s="52">
        <v>15</v>
      </c>
      <c r="Q26" s="52"/>
      <c r="R26" s="52"/>
      <c r="S26" s="93"/>
    </row>
    <row r="27" spans="2:19" ht="12.75">
      <c r="B27" s="93">
        <v>20</v>
      </c>
      <c r="C27" s="52" t="s">
        <v>48</v>
      </c>
      <c r="D27" s="345" t="s">
        <v>351</v>
      </c>
      <c r="E27" s="52" t="s">
        <v>254</v>
      </c>
      <c r="F27" s="186" t="s">
        <v>255</v>
      </c>
      <c r="G27" s="49">
        <f t="shared" si="0"/>
        <v>652</v>
      </c>
      <c r="H27" s="52">
        <v>62</v>
      </c>
      <c r="I27" s="52">
        <v>59</v>
      </c>
      <c r="J27" s="52">
        <v>84</v>
      </c>
      <c r="K27" s="52">
        <v>69</v>
      </c>
      <c r="L27" s="52">
        <v>56</v>
      </c>
      <c r="M27" s="52">
        <v>74</v>
      </c>
      <c r="N27" s="52">
        <v>39</v>
      </c>
      <c r="O27" s="52">
        <v>70</v>
      </c>
      <c r="P27" s="52">
        <v>74</v>
      </c>
      <c r="Q27" s="52">
        <v>45</v>
      </c>
      <c r="R27" s="52">
        <v>20</v>
      </c>
      <c r="S27" s="93"/>
    </row>
    <row r="28" spans="2:19" ht="12.75">
      <c r="B28" s="93">
        <v>21</v>
      </c>
      <c r="C28" s="52" t="s">
        <v>26</v>
      </c>
      <c r="D28" s="345" t="s">
        <v>285</v>
      </c>
      <c r="E28" s="52" t="s">
        <v>254</v>
      </c>
      <c r="F28" s="186" t="s">
        <v>255</v>
      </c>
      <c r="G28" s="49">
        <f t="shared" si="0"/>
        <v>451</v>
      </c>
      <c r="H28" s="52">
        <v>57</v>
      </c>
      <c r="I28" s="52">
        <v>46</v>
      </c>
      <c r="J28" s="52">
        <v>68</v>
      </c>
      <c r="K28" s="52">
        <v>59</v>
      </c>
      <c r="L28" s="52">
        <v>72</v>
      </c>
      <c r="M28" s="52">
        <v>45</v>
      </c>
      <c r="N28" s="52">
        <v>25</v>
      </c>
      <c r="O28" s="52">
        <v>44</v>
      </c>
      <c r="P28" s="52">
        <v>35</v>
      </c>
      <c r="Q28" s="52"/>
      <c r="R28" s="52"/>
      <c r="S28" s="93"/>
    </row>
    <row r="29" spans="2:19" ht="12.75">
      <c r="B29" s="93">
        <v>22</v>
      </c>
      <c r="C29" s="52" t="s">
        <v>722</v>
      </c>
      <c r="D29" s="345" t="s">
        <v>352</v>
      </c>
      <c r="E29" s="52" t="s">
        <v>254</v>
      </c>
      <c r="F29" s="186" t="s">
        <v>255</v>
      </c>
      <c r="G29" s="49">
        <f t="shared" si="0"/>
        <v>466</v>
      </c>
      <c r="H29" s="52">
        <v>32</v>
      </c>
      <c r="I29" s="52">
        <v>36</v>
      </c>
      <c r="J29" s="52">
        <v>75</v>
      </c>
      <c r="K29" s="52">
        <v>65</v>
      </c>
      <c r="L29" s="52">
        <v>57</v>
      </c>
      <c r="M29" s="52">
        <v>63</v>
      </c>
      <c r="N29" s="52">
        <v>47</v>
      </c>
      <c r="O29" s="52">
        <v>31</v>
      </c>
      <c r="P29" s="52">
        <v>60</v>
      </c>
      <c r="Q29" s="52"/>
      <c r="R29" s="52"/>
      <c r="S29" s="93"/>
    </row>
    <row r="30" spans="2:19" ht="12.75">
      <c r="B30" s="93">
        <v>23</v>
      </c>
      <c r="C30" s="52" t="s">
        <v>25</v>
      </c>
      <c r="D30" s="345" t="s">
        <v>283</v>
      </c>
      <c r="E30" s="52" t="s">
        <v>254</v>
      </c>
      <c r="F30" s="186" t="s">
        <v>255</v>
      </c>
      <c r="G30" s="49">
        <f t="shared" si="0"/>
        <v>301</v>
      </c>
      <c r="H30" s="52">
        <v>25</v>
      </c>
      <c r="I30" s="52">
        <v>26</v>
      </c>
      <c r="J30" s="52">
        <v>39</v>
      </c>
      <c r="K30" s="52">
        <v>33</v>
      </c>
      <c r="L30" s="52">
        <v>31</v>
      </c>
      <c r="M30" s="52">
        <v>49</v>
      </c>
      <c r="N30" s="52">
        <v>22</v>
      </c>
      <c r="O30" s="52">
        <v>30</v>
      </c>
      <c r="P30" s="52">
        <v>46</v>
      </c>
      <c r="Q30" s="52"/>
      <c r="R30" s="52"/>
      <c r="S30" s="93"/>
    </row>
    <row r="31" spans="2:19" ht="12.75">
      <c r="B31" s="93">
        <v>24</v>
      </c>
      <c r="C31" s="52" t="s">
        <v>1025</v>
      </c>
      <c r="D31" s="345" t="s">
        <v>258</v>
      </c>
      <c r="E31" s="52" t="s">
        <v>254</v>
      </c>
      <c r="F31" s="186" t="s">
        <v>255</v>
      </c>
      <c r="G31" s="49">
        <f t="shared" si="0"/>
        <v>141</v>
      </c>
      <c r="H31" s="52">
        <v>0</v>
      </c>
      <c r="I31" s="52">
        <v>18</v>
      </c>
      <c r="J31" s="52">
        <v>20</v>
      </c>
      <c r="K31" s="52">
        <v>22</v>
      </c>
      <c r="L31" s="52">
        <v>14</v>
      </c>
      <c r="M31" s="52">
        <v>18</v>
      </c>
      <c r="N31" s="52">
        <v>13</v>
      </c>
      <c r="O31" s="52">
        <v>22</v>
      </c>
      <c r="P31" s="52">
        <v>14</v>
      </c>
      <c r="Q31" s="52"/>
      <c r="R31" s="52"/>
      <c r="S31" s="93"/>
    </row>
    <row r="32" spans="2:19" ht="12.75">
      <c r="B32" s="93">
        <v>25</v>
      </c>
      <c r="C32" s="52" t="s">
        <v>1026</v>
      </c>
      <c r="D32" s="345" t="s">
        <v>259</v>
      </c>
      <c r="E32" s="52" t="s">
        <v>260</v>
      </c>
      <c r="F32" s="186" t="s">
        <v>261</v>
      </c>
      <c r="G32" s="49">
        <f t="shared" si="0"/>
        <v>23</v>
      </c>
      <c r="H32" s="52">
        <v>7</v>
      </c>
      <c r="I32" s="52">
        <v>5</v>
      </c>
      <c r="J32" s="52">
        <v>3</v>
      </c>
      <c r="K32" s="52">
        <v>5</v>
      </c>
      <c r="L32" s="52">
        <v>3</v>
      </c>
      <c r="M32" s="52"/>
      <c r="N32" s="52"/>
      <c r="O32" s="52"/>
      <c r="P32" s="52"/>
      <c r="Q32" s="52"/>
      <c r="R32" s="52"/>
      <c r="S32" s="93"/>
    </row>
    <row r="33" spans="2:19" ht="12.75">
      <c r="B33" s="93">
        <v>26</v>
      </c>
      <c r="C33" s="52" t="s">
        <v>1027</v>
      </c>
      <c r="D33" s="345" t="s">
        <v>262</v>
      </c>
      <c r="E33" s="52" t="s">
        <v>260</v>
      </c>
      <c r="F33" s="186" t="s">
        <v>261</v>
      </c>
      <c r="G33" s="49">
        <f t="shared" si="0"/>
        <v>60</v>
      </c>
      <c r="H33" s="52">
        <v>10</v>
      </c>
      <c r="I33" s="52">
        <v>9</v>
      </c>
      <c r="J33" s="390">
        <v>19</v>
      </c>
      <c r="K33" s="52">
        <v>9</v>
      </c>
      <c r="L33" s="52">
        <v>13</v>
      </c>
      <c r="M33" s="52"/>
      <c r="N33" s="52"/>
      <c r="O33" s="52"/>
      <c r="P33" s="52"/>
      <c r="Q33" s="52"/>
      <c r="R33" s="52"/>
      <c r="S33" s="93"/>
    </row>
    <row r="34" spans="2:19" ht="12.75">
      <c r="B34" s="93">
        <v>27</v>
      </c>
      <c r="C34" s="52" t="s">
        <v>1028</v>
      </c>
      <c r="D34" s="345" t="s">
        <v>263</v>
      </c>
      <c r="E34" s="52" t="s">
        <v>260</v>
      </c>
      <c r="F34" s="186" t="s">
        <v>261</v>
      </c>
      <c r="G34" s="49">
        <f t="shared" si="0"/>
        <v>0</v>
      </c>
      <c r="H34" s="52">
        <v>0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93"/>
    </row>
    <row r="35" spans="2:19" ht="12.75">
      <c r="B35" s="93">
        <v>28</v>
      </c>
      <c r="C35" s="52" t="s">
        <v>1029</v>
      </c>
      <c r="D35" s="345" t="s">
        <v>264</v>
      </c>
      <c r="E35" s="52" t="s">
        <v>260</v>
      </c>
      <c r="F35" s="186" t="s">
        <v>261</v>
      </c>
      <c r="G35" s="49">
        <f t="shared" si="0"/>
        <v>80</v>
      </c>
      <c r="H35" s="52">
        <v>12</v>
      </c>
      <c r="I35" s="52">
        <v>10</v>
      </c>
      <c r="J35" s="52">
        <v>26</v>
      </c>
      <c r="K35" s="52">
        <v>16</v>
      </c>
      <c r="L35" s="52">
        <v>16</v>
      </c>
      <c r="M35" s="52"/>
      <c r="N35" s="52"/>
      <c r="O35" s="52"/>
      <c r="P35" s="52"/>
      <c r="Q35" s="52"/>
      <c r="R35" s="52"/>
      <c r="S35" s="93"/>
    </row>
    <row r="36" spans="2:19" ht="12.75">
      <c r="B36" s="93">
        <v>29</v>
      </c>
      <c r="C36" s="52" t="s">
        <v>1030</v>
      </c>
      <c r="D36" s="345" t="s">
        <v>29</v>
      </c>
      <c r="E36" s="52" t="s">
        <v>260</v>
      </c>
      <c r="F36" s="186" t="s">
        <v>261</v>
      </c>
      <c r="G36" s="49">
        <f t="shared" si="0"/>
        <v>50</v>
      </c>
      <c r="H36" s="52">
        <v>10</v>
      </c>
      <c r="I36" s="52">
        <v>3</v>
      </c>
      <c r="J36" s="52">
        <v>14</v>
      </c>
      <c r="K36" s="52">
        <v>9</v>
      </c>
      <c r="L36" s="52">
        <v>14</v>
      </c>
      <c r="M36" s="52"/>
      <c r="N36" s="52"/>
      <c r="O36" s="52"/>
      <c r="P36" s="52"/>
      <c r="Q36" s="52"/>
      <c r="R36" s="52"/>
      <c r="S36" s="93"/>
    </row>
    <row r="37" spans="2:19" ht="12.75">
      <c r="B37" s="93">
        <v>30</v>
      </c>
      <c r="C37" s="52" t="s">
        <v>827</v>
      </c>
      <c r="D37" s="345" t="s">
        <v>828</v>
      </c>
      <c r="E37" s="52" t="s">
        <v>260</v>
      </c>
      <c r="F37" s="186" t="s">
        <v>261</v>
      </c>
      <c r="G37" s="49">
        <f t="shared" si="0"/>
        <v>34</v>
      </c>
      <c r="H37" s="52">
        <v>8</v>
      </c>
      <c r="I37" s="52">
        <v>7</v>
      </c>
      <c r="J37" s="52">
        <v>6</v>
      </c>
      <c r="K37" s="52">
        <v>6</v>
      </c>
      <c r="L37" s="52">
        <v>7</v>
      </c>
      <c r="M37" s="52"/>
      <c r="N37" s="52"/>
      <c r="O37" s="52"/>
      <c r="P37" s="52"/>
      <c r="Q37" s="52"/>
      <c r="R37" s="52"/>
      <c r="S37" s="93"/>
    </row>
    <row r="38" spans="2:19" ht="12.75">
      <c r="B38" s="93">
        <v>31</v>
      </c>
      <c r="C38" s="49" t="s">
        <v>265</v>
      </c>
      <c r="D38" s="51" t="s">
        <v>266</v>
      </c>
      <c r="E38" s="52" t="s">
        <v>260</v>
      </c>
      <c r="F38" s="186" t="s">
        <v>261</v>
      </c>
      <c r="G38" s="49">
        <f t="shared" si="0"/>
        <v>88</v>
      </c>
      <c r="H38" s="49">
        <v>0</v>
      </c>
      <c r="I38" s="49">
        <v>25</v>
      </c>
      <c r="J38" s="52">
        <v>0</v>
      </c>
      <c r="K38" s="52">
        <v>31</v>
      </c>
      <c r="L38" s="52">
        <v>32</v>
      </c>
      <c r="M38" s="52"/>
      <c r="N38" s="52"/>
      <c r="O38" s="52"/>
      <c r="P38" s="52"/>
      <c r="Q38" s="52"/>
      <c r="R38" s="52"/>
      <c r="S38" s="93"/>
    </row>
    <row r="39" spans="2:19" ht="12.75">
      <c r="B39" s="93">
        <v>32</v>
      </c>
      <c r="C39" s="52" t="s">
        <v>267</v>
      </c>
      <c r="D39" s="345" t="s">
        <v>268</v>
      </c>
      <c r="E39" s="52" t="s">
        <v>248</v>
      </c>
      <c r="F39" s="371" t="s">
        <v>249</v>
      </c>
      <c r="G39" s="49">
        <f t="shared" si="0"/>
        <v>340</v>
      </c>
      <c r="H39" s="52">
        <v>25</v>
      </c>
      <c r="I39" s="52">
        <v>27</v>
      </c>
      <c r="J39" s="52">
        <v>36</v>
      </c>
      <c r="K39" s="52">
        <v>27</v>
      </c>
      <c r="L39" s="52">
        <v>30</v>
      </c>
      <c r="M39" s="52">
        <v>70</v>
      </c>
      <c r="N39" s="52">
        <v>0</v>
      </c>
      <c r="O39" s="52">
        <v>63</v>
      </c>
      <c r="P39" s="52">
        <v>38</v>
      </c>
      <c r="Q39" s="52"/>
      <c r="R39" s="52">
        <v>24</v>
      </c>
      <c r="S39" s="93"/>
    </row>
    <row r="40" spans="2:19" ht="12.75">
      <c r="B40" s="93">
        <v>33</v>
      </c>
      <c r="C40" s="52" t="s">
        <v>829</v>
      </c>
      <c r="D40" s="345" t="s">
        <v>830</v>
      </c>
      <c r="E40" s="52" t="s">
        <v>248</v>
      </c>
      <c r="F40" s="371" t="s">
        <v>249</v>
      </c>
      <c r="G40" s="49">
        <f t="shared" si="0"/>
        <v>414</v>
      </c>
      <c r="H40" s="52">
        <v>35</v>
      </c>
      <c r="I40" s="52">
        <v>29</v>
      </c>
      <c r="J40" s="52">
        <v>52</v>
      </c>
      <c r="K40" s="52">
        <v>61</v>
      </c>
      <c r="L40" s="52">
        <v>31</v>
      </c>
      <c r="M40" s="52">
        <v>38</v>
      </c>
      <c r="N40" s="52">
        <v>53</v>
      </c>
      <c r="O40" s="52">
        <v>16</v>
      </c>
      <c r="P40" s="52">
        <v>37</v>
      </c>
      <c r="Q40" s="52">
        <v>24</v>
      </c>
      <c r="R40" s="52">
        <v>38</v>
      </c>
      <c r="S40" s="93"/>
    </row>
    <row r="41" spans="2:19" ht="12.75">
      <c r="B41" s="93">
        <v>34</v>
      </c>
      <c r="C41" s="52" t="s">
        <v>831</v>
      </c>
      <c r="D41" s="345" t="s">
        <v>832</v>
      </c>
      <c r="E41" s="52" t="s">
        <v>248</v>
      </c>
      <c r="F41" s="371" t="s">
        <v>249</v>
      </c>
      <c r="G41" s="49">
        <f t="shared" si="0"/>
        <v>298</v>
      </c>
      <c r="H41" s="52">
        <v>18</v>
      </c>
      <c r="I41" s="52">
        <v>19</v>
      </c>
      <c r="J41" s="52">
        <v>32</v>
      </c>
      <c r="K41" s="52">
        <v>35</v>
      </c>
      <c r="L41" s="52">
        <v>32</v>
      </c>
      <c r="M41" s="52">
        <v>27</v>
      </c>
      <c r="N41" s="52">
        <v>0</v>
      </c>
      <c r="O41" s="52">
        <v>28</v>
      </c>
      <c r="P41" s="52">
        <v>36</v>
      </c>
      <c r="Q41" s="52">
        <v>35</v>
      </c>
      <c r="R41" s="52">
        <v>36</v>
      </c>
      <c r="S41" s="93"/>
    </row>
    <row r="42" spans="2:19" ht="12.75">
      <c r="B42" s="93">
        <v>35</v>
      </c>
      <c r="C42" s="52" t="s">
        <v>833</v>
      </c>
      <c r="D42" s="345" t="s">
        <v>357</v>
      </c>
      <c r="E42" s="52" t="s">
        <v>260</v>
      </c>
      <c r="F42" s="186" t="s">
        <v>261</v>
      </c>
      <c r="G42" s="49">
        <f t="shared" si="0"/>
        <v>435</v>
      </c>
      <c r="H42" s="52">
        <v>66</v>
      </c>
      <c r="I42" s="52">
        <v>65</v>
      </c>
      <c r="J42" s="52">
        <v>101</v>
      </c>
      <c r="K42" s="52">
        <v>110</v>
      </c>
      <c r="L42" s="52">
        <v>93</v>
      </c>
      <c r="M42" s="52"/>
      <c r="N42" s="52"/>
      <c r="O42" s="52"/>
      <c r="P42" s="52"/>
      <c r="Q42" s="52"/>
      <c r="R42" s="52"/>
      <c r="S42" s="93"/>
    </row>
    <row r="43" spans="2:19" ht="12.75">
      <c r="B43" s="93">
        <v>36</v>
      </c>
      <c r="C43" s="52" t="s">
        <v>358</v>
      </c>
      <c r="D43" s="345" t="s">
        <v>359</v>
      </c>
      <c r="E43" s="52" t="s">
        <v>248</v>
      </c>
      <c r="F43" s="371" t="s">
        <v>249</v>
      </c>
      <c r="G43" s="49">
        <f t="shared" si="0"/>
        <v>270</v>
      </c>
      <c r="H43" s="52">
        <v>25</v>
      </c>
      <c r="I43" s="52">
        <v>27</v>
      </c>
      <c r="J43" s="52">
        <v>28</v>
      </c>
      <c r="K43" s="52">
        <v>28</v>
      </c>
      <c r="L43" s="52">
        <v>25</v>
      </c>
      <c r="M43" s="52">
        <v>22</v>
      </c>
      <c r="N43" s="52">
        <v>22</v>
      </c>
      <c r="O43" s="52">
        <v>23</v>
      </c>
      <c r="P43" s="52">
        <v>25</v>
      </c>
      <c r="Q43" s="52">
        <v>20</v>
      </c>
      <c r="R43" s="52">
        <v>25</v>
      </c>
      <c r="S43" s="93"/>
    </row>
    <row r="44" spans="2:19" ht="12.75">
      <c r="B44" s="93"/>
      <c r="C44" s="108" t="s">
        <v>360</v>
      </c>
      <c r="D44" s="187" t="s">
        <v>129</v>
      </c>
      <c r="E44" s="187"/>
      <c r="F44" s="108"/>
      <c r="G44" s="108">
        <f>SUM(G8:G43)</f>
        <v>19588</v>
      </c>
      <c r="H44" s="108">
        <f>SUM(H8:H43)</f>
        <v>1652</v>
      </c>
      <c r="I44" s="108">
        <f aca="true" t="shared" si="1" ref="I44:R44">SUM(I8:I43)</f>
        <v>1741</v>
      </c>
      <c r="J44" s="108">
        <f t="shared" si="1"/>
        <v>2341</v>
      </c>
      <c r="K44" s="108">
        <f t="shared" si="1"/>
        <v>2353</v>
      </c>
      <c r="L44" s="108">
        <f t="shared" si="1"/>
        <v>2069</v>
      </c>
      <c r="M44" s="108">
        <f t="shared" si="1"/>
        <v>2084</v>
      </c>
      <c r="N44" s="108">
        <f t="shared" si="1"/>
        <v>1064</v>
      </c>
      <c r="O44" s="108">
        <f t="shared" si="1"/>
        <v>1818</v>
      </c>
      <c r="P44" s="108">
        <f t="shared" si="1"/>
        <v>1969</v>
      </c>
      <c r="Q44" s="108">
        <f t="shared" si="1"/>
        <v>1354</v>
      </c>
      <c r="R44" s="108">
        <f t="shared" si="1"/>
        <v>1143</v>
      </c>
      <c r="S44" s="93"/>
    </row>
    <row r="45" spans="2:19" ht="12.75">
      <c r="B45" s="9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90"/>
    </row>
    <row r="46" spans="2:19" ht="12.75">
      <c r="B46" s="90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0"/>
    </row>
    <row r="47" ht="12.75">
      <c r="B47" s="90"/>
    </row>
  </sheetData>
  <sheetProtection/>
  <mergeCells count="3">
    <mergeCell ref="H6:R6"/>
    <mergeCell ref="E6:E7"/>
    <mergeCell ref="F6:F7"/>
  </mergeCells>
  <printOptions/>
  <pageMargins left="0.75" right="0.75" top="0.25" bottom="0" header="0.2" footer="0.24"/>
  <pageSetup horizontalDpi="600" verticalDpi="600" orientation="landscape" r:id="rId1"/>
  <headerFooter alignWithMargins="0">
    <oddHeader>&amp;L&amp;8&amp;USection 15. Education</oddHeader>
    <oddFooter xml:space="preserve">&amp;L&amp;18 53&amp;R&amp;"Arial Mon,Regular"&amp;18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V958"/>
  <sheetViews>
    <sheetView zoomScalePageLayoutView="0" workbookViewId="0" topLeftCell="A1">
      <selection activeCell="A1" sqref="A1:Z27"/>
    </sheetView>
  </sheetViews>
  <sheetFormatPr defaultColWidth="9.00390625" defaultRowHeight="12.75"/>
  <cols>
    <col min="1" max="1" width="1.25" style="125" customWidth="1"/>
    <col min="2" max="2" width="4.875" style="125" customWidth="1"/>
    <col min="3" max="3" width="6.00390625" style="125" customWidth="1"/>
    <col min="4" max="5" width="6.25390625" style="125" customWidth="1"/>
    <col min="6" max="6" width="6.875" style="125" customWidth="1"/>
    <col min="7" max="7" width="6.25390625" style="125" customWidth="1"/>
    <col min="8" max="8" width="6.375" style="125" customWidth="1"/>
    <col min="9" max="9" width="6.125" style="125" customWidth="1"/>
    <col min="10" max="10" width="6.25390625" style="125" customWidth="1"/>
    <col min="11" max="11" width="6.125" style="125" customWidth="1"/>
    <col min="12" max="12" width="4.875" style="125" customWidth="1"/>
    <col min="13" max="13" width="4.375" style="125" customWidth="1"/>
    <col min="14" max="14" width="5.00390625" style="125" customWidth="1"/>
    <col min="15" max="16" width="5.125" style="125" customWidth="1"/>
    <col min="17" max="17" width="5.00390625" style="125" customWidth="1"/>
    <col min="18" max="18" width="4.75390625" style="125" customWidth="1"/>
    <col min="19" max="19" width="4.00390625" style="125" customWidth="1"/>
    <col min="20" max="22" width="5.00390625" style="125" customWidth="1"/>
    <col min="23" max="23" width="5.125" style="125" customWidth="1"/>
    <col min="24" max="24" width="4.25390625" style="125" customWidth="1"/>
    <col min="25" max="25" width="6.875" style="125" customWidth="1"/>
    <col min="26" max="26" width="6.25390625" style="125" customWidth="1"/>
    <col min="27" max="28" width="10.00390625" style="125" customWidth="1"/>
    <col min="29" max="29" width="10.375" style="125" customWidth="1"/>
    <col min="30" max="30" width="9.875" style="125" customWidth="1"/>
    <col min="31" max="34" width="9.125" style="125" customWidth="1"/>
    <col min="35" max="35" width="12.375" style="125" bestFit="1" customWidth="1"/>
    <col min="36" max="36" width="7.375" style="125" customWidth="1"/>
    <col min="37" max="37" width="10.375" style="125" customWidth="1"/>
    <col min="38" max="38" width="17.375" style="125" bestFit="1" customWidth="1"/>
    <col min="39" max="39" width="10.375" style="125" customWidth="1"/>
    <col min="40" max="40" width="11.125" style="125" customWidth="1"/>
    <col min="41" max="41" width="9.125" style="125" customWidth="1"/>
    <col min="42" max="42" width="13.00390625" style="125" customWidth="1"/>
    <col min="43" max="16384" width="9.125" style="125" customWidth="1"/>
  </cols>
  <sheetData>
    <row r="1" spans="1:28" ht="9" customHeight="1">
      <c r="A1" s="68"/>
      <c r="B1" s="68"/>
      <c r="C1" s="68"/>
      <c r="D1" s="68"/>
      <c r="E1" s="68"/>
      <c r="F1" s="68"/>
      <c r="G1" s="68"/>
      <c r="H1" s="68"/>
      <c r="I1" s="68"/>
      <c r="J1" s="170" t="s">
        <v>92</v>
      </c>
      <c r="K1" s="90"/>
      <c r="L1" s="90"/>
      <c r="M1" s="90"/>
      <c r="N1" s="90"/>
      <c r="O1" s="90"/>
      <c r="P1" s="90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2">
      <c r="A2" s="68"/>
      <c r="B2" s="68"/>
      <c r="C2" s="68"/>
      <c r="D2" s="68"/>
      <c r="E2" s="68"/>
      <c r="F2" s="68"/>
      <c r="G2" s="68"/>
      <c r="H2" s="218"/>
      <c r="I2" s="68"/>
      <c r="J2" s="173" t="s">
        <v>93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2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2.75" customHeight="1">
      <c r="A4" s="68"/>
      <c r="B4" s="68"/>
      <c r="C4" s="8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126" s="58" customFormat="1" ht="20.25" customHeight="1">
      <c r="A5" s="52"/>
      <c r="B5" s="777" t="s">
        <v>412</v>
      </c>
      <c r="C5" s="830" t="s">
        <v>986</v>
      </c>
      <c r="D5" s="823" t="s">
        <v>861</v>
      </c>
      <c r="E5" s="810"/>
      <c r="F5" s="806" t="s">
        <v>862</v>
      </c>
      <c r="G5" s="807"/>
      <c r="H5" s="807"/>
      <c r="I5" s="809"/>
      <c r="J5" s="806" t="s">
        <v>216</v>
      </c>
      <c r="K5" s="809"/>
      <c r="L5" s="806" t="s">
        <v>824</v>
      </c>
      <c r="M5" s="829"/>
      <c r="N5" s="829"/>
      <c r="O5" s="829"/>
      <c r="P5" s="825"/>
      <c r="Q5" s="806" t="s">
        <v>687</v>
      </c>
      <c r="R5" s="807"/>
      <c r="S5" s="807"/>
      <c r="T5" s="807"/>
      <c r="U5" s="809"/>
      <c r="V5" s="806" t="s">
        <v>84</v>
      </c>
      <c r="W5" s="807"/>
      <c r="X5" s="807"/>
      <c r="Y5" s="808"/>
      <c r="Z5" s="808"/>
      <c r="AA5" s="52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</row>
    <row r="6" spans="1:126" s="58" customFormat="1" ht="51" customHeight="1">
      <c r="A6" s="52"/>
      <c r="B6" s="828"/>
      <c r="C6" s="831"/>
      <c r="D6" s="827"/>
      <c r="E6" s="812"/>
      <c r="F6" s="823" t="s">
        <v>85</v>
      </c>
      <c r="G6" s="810"/>
      <c r="H6" s="824" t="s">
        <v>87</v>
      </c>
      <c r="I6" s="825"/>
      <c r="J6" s="824" t="s">
        <v>88</v>
      </c>
      <c r="K6" s="826"/>
      <c r="L6" s="813">
        <v>2008</v>
      </c>
      <c r="M6" s="813">
        <v>2009</v>
      </c>
      <c r="N6" s="813">
        <v>2010</v>
      </c>
      <c r="O6" s="816" t="s">
        <v>1159</v>
      </c>
      <c r="P6" s="817"/>
      <c r="Q6" s="813">
        <v>2008</v>
      </c>
      <c r="R6" s="813">
        <v>2009</v>
      </c>
      <c r="S6" s="813">
        <v>2010</v>
      </c>
      <c r="T6" s="816" t="s">
        <v>1159</v>
      </c>
      <c r="U6" s="817"/>
      <c r="V6" s="813">
        <v>2008</v>
      </c>
      <c r="W6" s="813">
        <v>2009</v>
      </c>
      <c r="X6" s="813">
        <v>2010</v>
      </c>
      <c r="Y6" s="816" t="s">
        <v>1159</v>
      </c>
      <c r="Z6" s="817"/>
      <c r="AA6" s="52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</row>
    <row r="7" spans="1:126" s="58" customFormat="1" ht="12" customHeight="1">
      <c r="A7" s="52"/>
      <c r="B7" s="778"/>
      <c r="C7" s="832"/>
      <c r="D7" s="56" t="s">
        <v>1150</v>
      </c>
      <c r="E7" s="56" t="s">
        <v>1152</v>
      </c>
      <c r="F7" s="56" t="s">
        <v>1150</v>
      </c>
      <c r="G7" s="56" t="s">
        <v>1152</v>
      </c>
      <c r="H7" s="56" t="s">
        <v>1150</v>
      </c>
      <c r="I7" s="56" t="s">
        <v>1152</v>
      </c>
      <c r="J7" s="56" t="s">
        <v>1150</v>
      </c>
      <c r="K7" s="56" t="s">
        <v>1152</v>
      </c>
      <c r="L7" s="815"/>
      <c r="M7" s="815"/>
      <c r="N7" s="815"/>
      <c r="O7" s="56">
        <v>2010</v>
      </c>
      <c r="P7" s="56">
        <v>2011</v>
      </c>
      <c r="Q7" s="815"/>
      <c r="R7" s="815"/>
      <c r="S7" s="815"/>
      <c r="T7" s="56">
        <v>2010</v>
      </c>
      <c r="U7" s="56">
        <v>2011</v>
      </c>
      <c r="V7" s="815"/>
      <c r="W7" s="815"/>
      <c r="X7" s="815"/>
      <c r="Y7" s="56">
        <v>2010</v>
      </c>
      <c r="Z7" s="56">
        <v>2011</v>
      </c>
      <c r="AA7" s="52"/>
      <c r="AB7" s="52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</row>
    <row r="8" spans="1:126" s="58" customFormat="1" ht="9.75" customHeight="1">
      <c r="A8" s="49"/>
      <c r="B8" s="49" t="s">
        <v>792</v>
      </c>
      <c r="C8" s="107" t="s">
        <v>707</v>
      </c>
      <c r="D8" s="176">
        <v>19</v>
      </c>
      <c r="E8" s="176">
        <v>15</v>
      </c>
      <c r="F8" s="176">
        <v>17</v>
      </c>
      <c r="G8" s="176">
        <v>15</v>
      </c>
      <c r="H8" s="176">
        <v>2</v>
      </c>
      <c r="I8" s="177"/>
      <c r="J8" s="52"/>
      <c r="K8" s="52"/>
      <c r="L8" s="49">
        <v>36</v>
      </c>
      <c r="M8" s="49">
        <v>35</v>
      </c>
      <c r="N8" s="49">
        <v>35</v>
      </c>
      <c r="O8" s="49">
        <v>20</v>
      </c>
      <c r="P8" s="49">
        <v>15</v>
      </c>
      <c r="Q8" s="49">
        <v>1</v>
      </c>
      <c r="R8" s="49"/>
      <c r="S8" s="49"/>
      <c r="T8" s="49"/>
      <c r="U8" s="49"/>
      <c r="V8" s="121">
        <v>0</v>
      </c>
      <c r="W8" s="121">
        <v>0</v>
      </c>
      <c r="X8" s="121">
        <v>0</v>
      </c>
      <c r="Y8" s="121">
        <f aca="true" t="shared" si="0" ref="Y8:Y27">T8/F8*1000</f>
        <v>0</v>
      </c>
      <c r="Z8" s="121">
        <f>U8/G8*1000</f>
        <v>0</v>
      </c>
      <c r="AA8" s="52"/>
      <c r="AB8" s="52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</row>
    <row r="9" spans="1:126" s="58" customFormat="1" ht="9.75" customHeight="1">
      <c r="A9" s="49"/>
      <c r="B9" s="49" t="s">
        <v>793</v>
      </c>
      <c r="C9" s="107" t="s">
        <v>315</v>
      </c>
      <c r="D9" s="176">
        <v>14</v>
      </c>
      <c r="E9" s="176">
        <v>23</v>
      </c>
      <c r="F9" s="176">
        <v>14</v>
      </c>
      <c r="G9" s="176">
        <v>22</v>
      </c>
      <c r="H9" s="176"/>
      <c r="I9" s="177">
        <v>1</v>
      </c>
      <c r="J9" s="52"/>
      <c r="K9" s="52"/>
      <c r="L9" s="49">
        <v>22</v>
      </c>
      <c r="M9" s="49">
        <v>20</v>
      </c>
      <c r="N9" s="49">
        <v>20</v>
      </c>
      <c r="O9" s="49">
        <v>14</v>
      </c>
      <c r="P9" s="49">
        <v>12</v>
      </c>
      <c r="Q9" s="49"/>
      <c r="R9" s="49">
        <v>1</v>
      </c>
      <c r="S9" s="49">
        <v>1</v>
      </c>
      <c r="T9" s="49">
        <v>2</v>
      </c>
      <c r="U9" s="49"/>
      <c r="V9" s="121"/>
      <c r="W9" s="121"/>
      <c r="X9" s="121">
        <v>67</v>
      </c>
      <c r="Y9" s="121">
        <f>T9/F9*1000</f>
        <v>142.85714285714286</v>
      </c>
      <c r="Z9" s="121">
        <f>U9/G9*1000</f>
        <v>0</v>
      </c>
      <c r="AA9" s="52"/>
      <c r="AB9" s="52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</row>
    <row r="10" spans="1:126" s="58" customFormat="1" ht="9.75" customHeight="1">
      <c r="A10" s="49"/>
      <c r="B10" s="49" t="s">
        <v>794</v>
      </c>
      <c r="C10" s="107" t="s">
        <v>316</v>
      </c>
      <c r="D10" s="176">
        <v>34</v>
      </c>
      <c r="E10" s="176">
        <v>25</v>
      </c>
      <c r="F10" s="176">
        <v>34</v>
      </c>
      <c r="G10" s="176">
        <v>25</v>
      </c>
      <c r="H10" s="176"/>
      <c r="I10" s="177"/>
      <c r="J10" s="52"/>
      <c r="K10" s="52"/>
      <c r="L10" s="49">
        <v>19</v>
      </c>
      <c r="M10" s="49">
        <v>25</v>
      </c>
      <c r="N10" s="49">
        <v>25</v>
      </c>
      <c r="O10" s="49">
        <v>19</v>
      </c>
      <c r="P10" s="49">
        <v>9</v>
      </c>
      <c r="Q10" s="49">
        <v>1</v>
      </c>
      <c r="R10" s="49">
        <v>1</v>
      </c>
      <c r="S10" s="49">
        <v>1</v>
      </c>
      <c r="T10" s="49"/>
      <c r="U10" s="49">
        <v>1</v>
      </c>
      <c r="V10" s="121">
        <v>0</v>
      </c>
      <c r="W10" s="121">
        <v>0</v>
      </c>
      <c r="X10" s="121">
        <v>19</v>
      </c>
      <c r="Y10" s="121">
        <f>T10/F10*1000</f>
        <v>0</v>
      </c>
      <c r="Z10" s="121">
        <f>U10/G10*1000</f>
        <v>40</v>
      </c>
      <c r="AA10" s="52"/>
      <c r="AB10" s="52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</row>
    <row r="11" spans="1:126" s="58" customFormat="1" ht="9.75" customHeight="1">
      <c r="A11" s="49"/>
      <c r="B11" s="49" t="s">
        <v>795</v>
      </c>
      <c r="C11" s="107" t="s">
        <v>317</v>
      </c>
      <c r="D11" s="176">
        <v>63</v>
      </c>
      <c r="E11" s="176">
        <v>41</v>
      </c>
      <c r="F11" s="176">
        <v>64</v>
      </c>
      <c r="G11" s="176">
        <v>41</v>
      </c>
      <c r="H11" s="176"/>
      <c r="I11" s="177"/>
      <c r="J11" s="52"/>
      <c r="K11" s="52"/>
      <c r="L11" s="49">
        <v>31</v>
      </c>
      <c r="M11" s="49">
        <v>34</v>
      </c>
      <c r="N11" s="49">
        <v>34</v>
      </c>
      <c r="O11" s="49">
        <v>15</v>
      </c>
      <c r="P11" s="49">
        <v>21</v>
      </c>
      <c r="Q11" s="49">
        <v>3</v>
      </c>
      <c r="R11" s="49"/>
      <c r="S11" s="49"/>
      <c r="T11" s="49">
        <v>1</v>
      </c>
      <c r="U11" s="49">
        <v>1</v>
      </c>
      <c r="V11" s="121">
        <v>65</v>
      </c>
      <c r="W11" s="121">
        <v>61</v>
      </c>
      <c r="X11" s="121">
        <v>10</v>
      </c>
      <c r="Y11" s="121">
        <f t="shared" si="0"/>
        <v>15.625</v>
      </c>
      <c r="Z11" s="121">
        <f aca="true" t="shared" si="1" ref="Z11:Z27">U11/G11*1000</f>
        <v>24.390243902439025</v>
      </c>
      <c r="AA11" s="52"/>
      <c r="AB11" s="52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</row>
    <row r="12" spans="1:126" s="58" customFormat="1" ht="9.75" customHeight="1">
      <c r="A12" s="49"/>
      <c r="B12" s="49" t="s">
        <v>796</v>
      </c>
      <c r="C12" s="107" t="s">
        <v>318</v>
      </c>
      <c r="D12" s="176">
        <v>37</v>
      </c>
      <c r="E12" s="176">
        <v>29</v>
      </c>
      <c r="F12" s="176">
        <v>35</v>
      </c>
      <c r="G12" s="176">
        <v>29</v>
      </c>
      <c r="H12" s="176">
        <v>2</v>
      </c>
      <c r="I12" s="177"/>
      <c r="J12" s="52"/>
      <c r="K12" s="52"/>
      <c r="L12" s="49">
        <v>39</v>
      </c>
      <c r="M12" s="49">
        <v>29</v>
      </c>
      <c r="N12" s="49">
        <v>29</v>
      </c>
      <c r="O12" s="49">
        <v>11</v>
      </c>
      <c r="P12" s="49">
        <v>15</v>
      </c>
      <c r="Q12" s="49">
        <v>2</v>
      </c>
      <c r="R12" s="49">
        <v>1</v>
      </c>
      <c r="S12" s="49">
        <v>1</v>
      </c>
      <c r="T12" s="49"/>
      <c r="U12" s="49"/>
      <c r="V12" s="121">
        <v>48</v>
      </c>
      <c r="W12" s="121">
        <v>0</v>
      </c>
      <c r="X12" s="121">
        <v>0</v>
      </c>
      <c r="Y12" s="121">
        <f t="shared" si="0"/>
        <v>0</v>
      </c>
      <c r="Z12" s="121">
        <f t="shared" si="1"/>
        <v>0</v>
      </c>
      <c r="AA12" s="52"/>
      <c r="AB12" s="52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</row>
    <row r="13" spans="1:126" s="58" customFormat="1" ht="9.75" customHeight="1">
      <c r="A13" s="49"/>
      <c r="B13" s="49" t="s">
        <v>797</v>
      </c>
      <c r="C13" s="107" t="s">
        <v>319</v>
      </c>
      <c r="D13" s="176">
        <v>18</v>
      </c>
      <c r="E13" s="176">
        <v>15</v>
      </c>
      <c r="F13" s="176">
        <v>18</v>
      </c>
      <c r="G13" s="176">
        <v>15</v>
      </c>
      <c r="H13" s="176"/>
      <c r="I13" s="177"/>
      <c r="J13" s="52"/>
      <c r="K13" s="52"/>
      <c r="L13" s="49">
        <v>25</v>
      </c>
      <c r="M13" s="49">
        <v>31</v>
      </c>
      <c r="N13" s="49">
        <v>31</v>
      </c>
      <c r="O13" s="49">
        <v>24</v>
      </c>
      <c r="P13" s="49">
        <v>19</v>
      </c>
      <c r="Q13" s="49">
        <v>2</v>
      </c>
      <c r="R13" s="49">
        <v>1</v>
      </c>
      <c r="S13" s="49">
        <v>1</v>
      </c>
      <c r="T13" s="49">
        <v>1</v>
      </c>
      <c r="U13" s="49">
        <v>1</v>
      </c>
      <c r="V13" s="121">
        <v>0</v>
      </c>
      <c r="W13" s="121">
        <v>0</v>
      </c>
      <c r="X13" s="121">
        <v>33</v>
      </c>
      <c r="Y13" s="121">
        <f t="shared" si="0"/>
        <v>55.55555555555555</v>
      </c>
      <c r="Z13" s="121">
        <f t="shared" si="1"/>
        <v>66.66666666666667</v>
      </c>
      <c r="AA13" s="52"/>
      <c r="AB13" s="52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</row>
    <row r="14" spans="1:126" s="58" customFormat="1" ht="9.75" customHeight="1">
      <c r="A14" s="49"/>
      <c r="B14" s="49" t="s">
        <v>459</v>
      </c>
      <c r="C14" s="107" t="s">
        <v>320</v>
      </c>
      <c r="D14" s="176">
        <v>46</v>
      </c>
      <c r="E14" s="176">
        <v>43</v>
      </c>
      <c r="F14" s="176">
        <v>46</v>
      </c>
      <c r="G14" s="176">
        <v>43</v>
      </c>
      <c r="H14" s="176"/>
      <c r="I14" s="177"/>
      <c r="J14" s="52"/>
      <c r="K14" s="52"/>
      <c r="L14" s="49">
        <v>39</v>
      </c>
      <c r="M14" s="49">
        <v>24</v>
      </c>
      <c r="N14" s="49">
        <v>24</v>
      </c>
      <c r="O14" s="49">
        <v>19</v>
      </c>
      <c r="P14" s="49">
        <v>20</v>
      </c>
      <c r="Q14" s="49">
        <v>4</v>
      </c>
      <c r="R14" s="49">
        <v>1</v>
      </c>
      <c r="S14" s="49">
        <v>1</v>
      </c>
      <c r="T14" s="49">
        <v>1</v>
      </c>
      <c r="U14" s="49">
        <v>2</v>
      </c>
      <c r="V14" s="121">
        <v>67</v>
      </c>
      <c r="W14" s="121">
        <v>14</v>
      </c>
      <c r="X14" s="121">
        <v>23</v>
      </c>
      <c r="Y14" s="121">
        <f t="shared" si="0"/>
        <v>21.73913043478261</v>
      </c>
      <c r="Z14" s="121">
        <f t="shared" si="1"/>
        <v>46.51162790697674</v>
      </c>
      <c r="AA14" s="52"/>
      <c r="AB14" s="52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</row>
    <row r="15" spans="1:126" s="58" customFormat="1" ht="9.75" customHeight="1">
      <c r="A15" s="49"/>
      <c r="B15" s="49" t="s">
        <v>460</v>
      </c>
      <c r="C15" s="107" t="s">
        <v>321</v>
      </c>
      <c r="D15" s="176">
        <v>20</v>
      </c>
      <c r="E15" s="176">
        <v>24</v>
      </c>
      <c r="F15" s="176">
        <v>20</v>
      </c>
      <c r="G15" s="176">
        <v>24</v>
      </c>
      <c r="H15" s="176"/>
      <c r="I15" s="177"/>
      <c r="J15" s="52"/>
      <c r="K15" s="52"/>
      <c r="L15" s="49">
        <v>21</v>
      </c>
      <c r="M15" s="49">
        <v>23</v>
      </c>
      <c r="N15" s="49">
        <v>23</v>
      </c>
      <c r="O15" s="49">
        <v>9</v>
      </c>
      <c r="P15" s="49">
        <v>18</v>
      </c>
      <c r="Q15" s="49">
        <v>2</v>
      </c>
      <c r="R15" s="49"/>
      <c r="S15" s="49"/>
      <c r="T15" s="49"/>
      <c r="U15" s="49"/>
      <c r="V15" s="121">
        <v>35</v>
      </c>
      <c r="W15" s="121">
        <v>30</v>
      </c>
      <c r="X15" s="121">
        <v>0</v>
      </c>
      <c r="Y15" s="121">
        <f t="shared" si="0"/>
        <v>0</v>
      </c>
      <c r="Z15" s="121">
        <f t="shared" si="1"/>
        <v>0</v>
      </c>
      <c r="AA15" s="52"/>
      <c r="AB15" s="52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</row>
    <row r="16" spans="1:126" s="58" customFormat="1" ht="9.75" customHeight="1">
      <c r="A16" s="49"/>
      <c r="B16" s="49" t="s">
        <v>450</v>
      </c>
      <c r="C16" s="107" t="s">
        <v>322</v>
      </c>
      <c r="D16" s="176">
        <v>27</v>
      </c>
      <c r="E16" s="176">
        <v>24</v>
      </c>
      <c r="F16" s="176">
        <v>27</v>
      </c>
      <c r="G16" s="176">
        <v>24</v>
      </c>
      <c r="H16" s="176"/>
      <c r="I16" s="177">
        <v>1</v>
      </c>
      <c r="J16" s="52"/>
      <c r="K16" s="52"/>
      <c r="L16" s="49">
        <v>13</v>
      </c>
      <c r="M16" s="49">
        <v>13</v>
      </c>
      <c r="N16" s="49">
        <v>13</v>
      </c>
      <c r="O16" s="49">
        <v>17</v>
      </c>
      <c r="P16" s="49">
        <v>11</v>
      </c>
      <c r="Q16" s="49">
        <v>1</v>
      </c>
      <c r="R16" s="49"/>
      <c r="S16" s="49"/>
      <c r="T16" s="49"/>
      <c r="U16" s="49"/>
      <c r="V16" s="121">
        <v>0</v>
      </c>
      <c r="W16" s="121">
        <v>0</v>
      </c>
      <c r="X16" s="121">
        <v>24</v>
      </c>
      <c r="Y16" s="121">
        <f t="shared" si="0"/>
        <v>0</v>
      </c>
      <c r="Z16" s="121">
        <f t="shared" si="1"/>
        <v>0</v>
      </c>
      <c r="AA16" s="52"/>
      <c r="AB16" s="52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</row>
    <row r="17" spans="1:126" s="58" customFormat="1" ht="9.75" customHeight="1">
      <c r="A17" s="49"/>
      <c r="B17" s="49" t="s">
        <v>451</v>
      </c>
      <c r="C17" s="107" t="s">
        <v>323</v>
      </c>
      <c r="D17" s="176">
        <v>29</v>
      </c>
      <c r="E17" s="176">
        <v>23</v>
      </c>
      <c r="F17" s="176">
        <v>29</v>
      </c>
      <c r="G17" s="176">
        <v>23</v>
      </c>
      <c r="H17" s="176"/>
      <c r="I17" s="177"/>
      <c r="J17" s="52"/>
      <c r="K17" s="52"/>
      <c r="L17" s="49">
        <v>13</v>
      </c>
      <c r="M17" s="49">
        <v>11</v>
      </c>
      <c r="N17" s="49">
        <v>11</v>
      </c>
      <c r="O17" s="49">
        <v>11</v>
      </c>
      <c r="P17" s="49">
        <v>9</v>
      </c>
      <c r="Q17" s="49"/>
      <c r="R17" s="49">
        <v>1</v>
      </c>
      <c r="S17" s="49">
        <v>1</v>
      </c>
      <c r="T17" s="49"/>
      <c r="U17" s="49"/>
      <c r="V17" s="121">
        <v>0</v>
      </c>
      <c r="W17" s="121">
        <v>0</v>
      </c>
      <c r="X17" s="121">
        <v>0</v>
      </c>
      <c r="Y17" s="121">
        <f t="shared" si="0"/>
        <v>0</v>
      </c>
      <c r="Z17" s="121">
        <f t="shared" si="1"/>
        <v>0</v>
      </c>
      <c r="AA17" s="52"/>
      <c r="AB17" s="52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</row>
    <row r="18" spans="1:126" s="58" customFormat="1" ht="9.75" customHeight="1">
      <c r="A18" s="49"/>
      <c r="B18" s="49" t="s">
        <v>760</v>
      </c>
      <c r="C18" s="107" t="s">
        <v>324</v>
      </c>
      <c r="D18" s="176">
        <v>19</v>
      </c>
      <c r="E18" s="176">
        <v>13</v>
      </c>
      <c r="F18" s="176">
        <v>19</v>
      </c>
      <c r="G18" s="176">
        <v>13</v>
      </c>
      <c r="H18" s="176"/>
      <c r="I18" s="177"/>
      <c r="J18" s="52"/>
      <c r="K18" s="52"/>
      <c r="L18" s="49">
        <v>17</v>
      </c>
      <c r="M18" s="49">
        <v>21</v>
      </c>
      <c r="N18" s="49">
        <v>21</v>
      </c>
      <c r="O18" s="49">
        <v>18</v>
      </c>
      <c r="P18" s="49">
        <v>14</v>
      </c>
      <c r="Q18" s="49">
        <v>1</v>
      </c>
      <c r="R18" s="49">
        <v>1</v>
      </c>
      <c r="S18" s="49">
        <v>1</v>
      </c>
      <c r="T18" s="49">
        <v>1</v>
      </c>
      <c r="U18" s="49">
        <v>1</v>
      </c>
      <c r="V18" s="121"/>
      <c r="W18" s="121">
        <v>67</v>
      </c>
      <c r="X18" s="121">
        <v>37</v>
      </c>
      <c r="Y18" s="121">
        <f t="shared" si="0"/>
        <v>52.63157894736842</v>
      </c>
      <c r="Z18" s="121">
        <f t="shared" si="1"/>
        <v>76.92307692307693</v>
      </c>
      <c r="AA18" s="52"/>
      <c r="AB18" s="52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</row>
    <row r="19" spans="1:126" s="58" customFormat="1" ht="9.75" customHeight="1">
      <c r="A19" s="49"/>
      <c r="B19" s="49" t="s">
        <v>461</v>
      </c>
      <c r="C19" s="107" t="s">
        <v>325</v>
      </c>
      <c r="D19" s="176">
        <v>15</v>
      </c>
      <c r="E19" s="176">
        <v>20</v>
      </c>
      <c r="F19" s="176">
        <v>15</v>
      </c>
      <c r="G19" s="176">
        <v>20</v>
      </c>
      <c r="H19" s="176"/>
      <c r="I19" s="177"/>
      <c r="J19" s="52"/>
      <c r="K19" s="52"/>
      <c r="L19" s="49">
        <v>12</v>
      </c>
      <c r="M19" s="49">
        <v>24</v>
      </c>
      <c r="N19" s="49">
        <v>24</v>
      </c>
      <c r="O19" s="49">
        <v>18</v>
      </c>
      <c r="P19" s="49">
        <v>9</v>
      </c>
      <c r="Q19" s="49"/>
      <c r="R19" s="49">
        <v>3</v>
      </c>
      <c r="S19" s="49">
        <v>3</v>
      </c>
      <c r="T19" s="49"/>
      <c r="U19" s="49">
        <v>1</v>
      </c>
      <c r="V19" s="121">
        <v>0</v>
      </c>
      <c r="W19" s="121">
        <v>26</v>
      </c>
      <c r="X19" s="121">
        <v>0</v>
      </c>
      <c r="Y19" s="121">
        <f t="shared" si="0"/>
        <v>0</v>
      </c>
      <c r="Z19" s="121">
        <f t="shared" si="1"/>
        <v>50</v>
      </c>
      <c r="AA19" s="52"/>
      <c r="AB19" s="52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</row>
    <row r="20" spans="1:126" s="58" customFormat="1" ht="9.75" customHeight="1">
      <c r="A20" s="49"/>
      <c r="B20" s="49" t="s">
        <v>462</v>
      </c>
      <c r="C20" s="107" t="s">
        <v>326</v>
      </c>
      <c r="D20" s="176">
        <v>19</v>
      </c>
      <c r="E20" s="176">
        <v>9</v>
      </c>
      <c r="F20" s="176">
        <v>19</v>
      </c>
      <c r="G20" s="176">
        <v>9</v>
      </c>
      <c r="H20" s="176"/>
      <c r="I20" s="177"/>
      <c r="J20" s="52"/>
      <c r="K20" s="52"/>
      <c r="L20" s="49">
        <v>16</v>
      </c>
      <c r="M20" s="49">
        <v>8</v>
      </c>
      <c r="N20" s="49">
        <v>8</v>
      </c>
      <c r="O20" s="49">
        <v>9</v>
      </c>
      <c r="P20" s="49">
        <v>10</v>
      </c>
      <c r="Q20" s="49">
        <v>3</v>
      </c>
      <c r="R20" s="49">
        <v>1</v>
      </c>
      <c r="S20" s="49">
        <v>1</v>
      </c>
      <c r="T20" s="49">
        <v>1</v>
      </c>
      <c r="U20" s="49"/>
      <c r="V20" s="121">
        <v>0</v>
      </c>
      <c r="W20" s="121">
        <v>0</v>
      </c>
      <c r="X20" s="121">
        <v>0</v>
      </c>
      <c r="Y20" s="121">
        <f t="shared" si="0"/>
        <v>52.63157894736842</v>
      </c>
      <c r="Z20" s="121">
        <v>0</v>
      </c>
      <c r="AA20" s="52"/>
      <c r="AB20" s="52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</row>
    <row r="21" spans="1:126" s="58" customFormat="1" ht="9.75" customHeight="1">
      <c r="A21" s="49"/>
      <c r="B21" s="49" t="s">
        <v>463</v>
      </c>
      <c r="C21" s="107" t="s">
        <v>327</v>
      </c>
      <c r="D21" s="176">
        <v>35</v>
      </c>
      <c r="E21" s="176">
        <v>29</v>
      </c>
      <c r="F21" s="176">
        <v>35</v>
      </c>
      <c r="G21" s="176">
        <v>29</v>
      </c>
      <c r="H21" s="176"/>
      <c r="I21" s="177"/>
      <c r="J21" s="52"/>
      <c r="K21" s="52"/>
      <c r="L21" s="49">
        <v>20</v>
      </c>
      <c r="M21" s="49">
        <v>25</v>
      </c>
      <c r="N21" s="49">
        <v>25</v>
      </c>
      <c r="O21" s="49">
        <v>15</v>
      </c>
      <c r="P21" s="49">
        <v>17</v>
      </c>
      <c r="Q21" s="49"/>
      <c r="R21" s="49"/>
      <c r="S21" s="49"/>
      <c r="T21" s="49"/>
      <c r="U21" s="49">
        <v>3</v>
      </c>
      <c r="V21" s="121">
        <v>0</v>
      </c>
      <c r="W21" s="121">
        <v>0</v>
      </c>
      <c r="X21" s="121">
        <v>0</v>
      </c>
      <c r="Y21" s="121">
        <f t="shared" si="0"/>
        <v>0</v>
      </c>
      <c r="Z21" s="121">
        <f t="shared" si="1"/>
        <v>103.44827586206897</v>
      </c>
      <c r="AA21" s="52"/>
      <c r="AB21" s="52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</row>
    <row r="22" spans="1:126" s="58" customFormat="1" ht="9.75" customHeight="1">
      <c r="A22" s="49"/>
      <c r="B22" s="49" t="s">
        <v>464</v>
      </c>
      <c r="C22" s="107" t="s">
        <v>328</v>
      </c>
      <c r="D22" s="176">
        <v>33</v>
      </c>
      <c r="E22" s="176">
        <v>25</v>
      </c>
      <c r="F22" s="176">
        <v>33</v>
      </c>
      <c r="G22" s="176">
        <v>24</v>
      </c>
      <c r="H22" s="176"/>
      <c r="I22" s="177">
        <v>1</v>
      </c>
      <c r="J22" s="52"/>
      <c r="K22" s="52">
        <v>1</v>
      </c>
      <c r="L22" s="49">
        <v>38</v>
      </c>
      <c r="M22" s="49">
        <v>38</v>
      </c>
      <c r="N22" s="49">
        <v>38</v>
      </c>
      <c r="O22" s="49">
        <v>28</v>
      </c>
      <c r="P22" s="49">
        <v>11</v>
      </c>
      <c r="Q22" s="49">
        <v>1</v>
      </c>
      <c r="R22" s="49">
        <v>5</v>
      </c>
      <c r="S22" s="49">
        <v>5</v>
      </c>
      <c r="T22" s="49"/>
      <c r="U22" s="49"/>
      <c r="V22" s="121">
        <v>0</v>
      </c>
      <c r="W22" s="121">
        <v>83</v>
      </c>
      <c r="X22" s="121">
        <v>49</v>
      </c>
      <c r="Y22" s="121">
        <f t="shared" si="0"/>
        <v>0</v>
      </c>
      <c r="Z22" s="121">
        <f t="shared" si="1"/>
        <v>0</v>
      </c>
      <c r="AA22" s="52"/>
      <c r="AB22" s="52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</row>
    <row r="23" spans="1:126" s="58" customFormat="1" ht="9.75" customHeight="1">
      <c r="A23" s="49"/>
      <c r="B23" s="49" t="s">
        <v>465</v>
      </c>
      <c r="C23" s="107" t="s">
        <v>329</v>
      </c>
      <c r="D23" s="176">
        <v>15</v>
      </c>
      <c r="E23" s="176">
        <v>14</v>
      </c>
      <c r="F23" s="176">
        <v>15</v>
      </c>
      <c r="G23" s="176">
        <v>14</v>
      </c>
      <c r="H23" s="176"/>
      <c r="I23" s="177"/>
      <c r="J23" s="52"/>
      <c r="K23" s="52"/>
      <c r="L23" s="49">
        <v>26</v>
      </c>
      <c r="M23" s="49">
        <v>16</v>
      </c>
      <c r="N23" s="49">
        <v>16</v>
      </c>
      <c r="O23" s="49">
        <v>6</v>
      </c>
      <c r="P23" s="49">
        <v>17</v>
      </c>
      <c r="Q23" s="49">
        <v>2</v>
      </c>
      <c r="R23" s="49"/>
      <c r="S23" s="49"/>
      <c r="T23" s="49">
        <v>1</v>
      </c>
      <c r="U23" s="49"/>
      <c r="V23" s="121">
        <v>0</v>
      </c>
      <c r="W23" s="121">
        <v>40</v>
      </c>
      <c r="X23" s="121">
        <v>33</v>
      </c>
      <c r="Y23" s="121">
        <f t="shared" si="0"/>
        <v>66.66666666666667</v>
      </c>
      <c r="Z23" s="121">
        <f t="shared" si="1"/>
        <v>0</v>
      </c>
      <c r="AA23" s="52"/>
      <c r="AB23" s="52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</row>
    <row r="24" spans="1:126" s="58" customFormat="1" ht="9.75" customHeight="1">
      <c r="A24" s="49"/>
      <c r="B24" s="49" t="s">
        <v>466</v>
      </c>
      <c r="C24" s="107" t="s">
        <v>330</v>
      </c>
      <c r="D24" s="176">
        <v>12</v>
      </c>
      <c r="E24" s="176">
        <v>7</v>
      </c>
      <c r="F24" s="176">
        <v>12</v>
      </c>
      <c r="G24" s="176">
        <v>7</v>
      </c>
      <c r="H24" s="176"/>
      <c r="I24" s="177"/>
      <c r="J24" s="52"/>
      <c r="K24" s="52"/>
      <c r="L24" s="49">
        <v>11</v>
      </c>
      <c r="M24" s="49">
        <v>12</v>
      </c>
      <c r="N24" s="49">
        <v>12</v>
      </c>
      <c r="O24" s="49">
        <v>10</v>
      </c>
      <c r="P24" s="49">
        <v>11</v>
      </c>
      <c r="Q24" s="49"/>
      <c r="R24" s="49">
        <v>1</v>
      </c>
      <c r="S24" s="49">
        <v>1</v>
      </c>
      <c r="T24" s="49"/>
      <c r="U24" s="49">
        <v>1</v>
      </c>
      <c r="V24" s="121">
        <v>45</v>
      </c>
      <c r="W24" s="121">
        <v>0</v>
      </c>
      <c r="X24" s="121">
        <v>0</v>
      </c>
      <c r="Y24" s="121">
        <f t="shared" si="0"/>
        <v>0</v>
      </c>
      <c r="Z24" s="121">
        <f t="shared" si="1"/>
        <v>142.85714285714286</v>
      </c>
      <c r="AA24" s="52"/>
      <c r="AB24" s="52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</row>
    <row r="25" spans="1:126" s="58" customFormat="1" ht="9.75" customHeight="1">
      <c r="A25" s="49"/>
      <c r="B25" s="49" t="s">
        <v>467</v>
      </c>
      <c r="C25" s="107" t="s">
        <v>331</v>
      </c>
      <c r="D25" s="176">
        <v>715</v>
      </c>
      <c r="E25" s="176">
        <v>797</v>
      </c>
      <c r="F25" s="176">
        <v>720</v>
      </c>
      <c r="G25" s="176">
        <v>806</v>
      </c>
      <c r="H25" s="176">
        <v>4</v>
      </c>
      <c r="I25" s="177">
        <v>3</v>
      </c>
      <c r="J25" s="52">
        <v>2</v>
      </c>
      <c r="K25" s="52"/>
      <c r="L25" s="49">
        <v>95</v>
      </c>
      <c r="M25" s="49">
        <v>109</v>
      </c>
      <c r="N25" s="49">
        <v>109</v>
      </c>
      <c r="O25" s="49">
        <v>75</v>
      </c>
      <c r="P25" s="49">
        <v>62</v>
      </c>
      <c r="Q25" s="49">
        <v>34</v>
      </c>
      <c r="R25" s="49">
        <v>27</v>
      </c>
      <c r="S25" s="49">
        <v>27</v>
      </c>
      <c r="T25" s="49">
        <v>30</v>
      </c>
      <c r="U25" s="49">
        <v>14</v>
      </c>
      <c r="V25" s="121">
        <v>25</v>
      </c>
      <c r="W25" s="121">
        <v>20</v>
      </c>
      <c r="X25" s="121">
        <v>32</v>
      </c>
      <c r="Y25" s="121">
        <f t="shared" si="0"/>
        <v>41.666666666666664</v>
      </c>
      <c r="Z25" s="121">
        <f t="shared" si="1"/>
        <v>17.3697270471464</v>
      </c>
      <c r="AA25" s="52"/>
      <c r="AB25" s="52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</row>
    <row r="26" spans="1:126" s="58" customFormat="1" ht="9.75" customHeight="1">
      <c r="A26" s="49"/>
      <c r="B26" s="49" t="s">
        <v>468</v>
      </c>
      <c r="C26" s="107" t="s">
        <v>332</v>
      </c>
      <c r="D26" s="176">
        <v>15</v>
      </c>
      <c r="E26" s="176">
        <v>21</v>
      </c>
      <c r="F26" s="176">
        <v>15</v>
      </c>
      <c r="G26" s="176">
        <v>21</v>
      </c>
      <c r="H26" s="176"/>
      <c r="I26" s="177"/>
      <c r="J26" s="52"/>
      <c r="K26" s="52">
        <v>1</v>
      </c>
      <c r="L26" s="49">
        <v>8</v>
      </c>
      <c r="M26" s="49">
        <v>14</v>
      </c>
      <c r="N26" s="49">
        <v>14</v>
      </c>
      <c r="O26" s="49">
        <v>4</v>
      </c>
      <c r="P26" s="49">
        <v>3</v>
      </c>
      <c r="Q26" s="49"/>
      <c r="R26" s="49">
        <v>1</v>
      </c>
      <c r="S26" s="49">
        <v>1</v>
      </c>
      <c r="T26" s="49"/>
      <c r="U26" s="49">
        <v>1</v>
      </c>
      <c r="V26" s="121">
        <v>45</v>
      </c>
      <c r="W26" s="121">
        <v>0</v>
      </c>
      <c r="X26" s="121">
        <v>0</v>
      </c>
      <c r="Y26" s="121">
        <f t="shared" si="0"/>
        <v>0</v>
      </c>
      <c r="Z26" s="121">
        <f t="shared" si="1"/>
        <v>47.61904761904761</v>
      </c>
      <c r="AA26" s="52"/>
      <c r="AB26" s="52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</row>
    <row r="27" spans="1:126" s="58" customFormat="1" ht="9.75" customHeight="1">
      <c r="A27" s="49"/>
      <c r="B27" s="108" t="s">
        <v>985</v>
      </c>
      <c r="C27" s="185" t="s">
        <v>129</v>
      </c>
      <c r="D27" s="189">
        <f aca="true" t="shared" si="2" ref="D27:T27">SUM(D8:D26)</f>
        <v>1185</v>
      </c>
      <c r="E27" s="189">
        <f t="shared" si="2"/>
        <v>1197</v>
      </c>
      <c r="F27" s="108">
        <f t="shared" si="2"/>
        <v>1187</v>
      </c>
      <c r="G27" s="108">
        <f t="shared" si="2"/>
        <v>1204</v>
      </c>
      <c r="H27" s="189">
        <f t="shared" si="2"/>
        <v>8</v>
      </c>
      <c r="I27" s="189">
        <f t="shared" si="2"/>
        <v>6</v>
      </c>
      <c r="J27" s="189">
        <f t="shared" si="2"/>
        <v>2</v>
      </c>
      <c r="K27" s="189">
        <f t="shared" si="2"/>
        <v>2</v>
      </c>
      <c r="L27" s="108">
        <f t="shared" si="2"/>
        <v>501</v>
      </c>
      <c r="M27" s="108">
        <f t="shared" si="2"/>
        <v>512</v>
      </c>
      <c r="N27" s="108">
        <f t="shared" si="2"/>
        <v>512</v>
      </c>
      <c r="O27" s="108">
        <f t="shared" si="2"/>
        <v>342</v>
      </c>
      <c r="P27" s="108">
        <f t="shared" si="2"/>
        <v>303</v>
      </c>
      <c r="Q27" s="108">
        <f t="shared" si="2"/>
        <v>57</v>
      </c>
      <c r="R27" s="108">
        <f t="shared" si="2"/>
        <v>45</v>
      </c>
      <c r="S27" s="108">
        <f>SUM(S8:S26)</f>
        <v>45</v>
      </c>
      <c r="T27" s="108">
        <f t="shared" si="2"/>
        <v>38</v>
      </c>
      <c r="U27" s="108">
        <f>SUM(U8:U26)</f>
        <v>26</v>
      </c>
      <c r="V27" s="189">
        <v>23</v>
      </c>
      <c r="W27" s="189">
        <v>18</v>
      </c>
      <c r="X27" s="189">
        <v>26</v>
      </c>
      <c r="Y27" s="189">
        <f t="shared" si="0"/>
        <v>32.01347935973041</v>
      </c>
      <c r="Z27" s="189">
        <f t="shared" si="1"/>
        <v>21.59468438538206</v>
      </c>
      <c r="AA27" s="52"/>
      <c r="AB27" s="52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</row>
    <row r="28" spans="1:126" ht="8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</row>
    <row r="29" spans="1:126" ht="8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</row>
    <row r="30" spans="1:126" ht="8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</row>
    <row r="31" spans="1:126" ht="8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</row>
    <row r="32" spans="1:126" ht="8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</row>
    <row r="33" spans="1:126" ht="8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</row>
    <row r="34" spans="1:126" ht="8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358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</row>
    <row r="35" spans="1:126" ht="8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</row>
    <row r="36" spans="1:126" ht="8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357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</row>
    <row r="37" spans="1:126" ht="8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</row>
    <row r="38" spans="1:126" ht="8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</row>
    <row r="39" spans="1:126" ht="8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</row>
    <row r="40" spans="1:126" ht="8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</row>
    <row r="41" spans="1:126" ht="8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</row>
    <row r="42" spans="1:126" ht="8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</row>
    <row r="43" spans="1:126" ht="8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</row>
    <row r="44" spans="1:126" ht="8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</row>
    <row r="45" spans="1:126" ht="8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</row>
    <row r="46" spans="1:126" ht="8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</row>
    <row r="47" spans="1:126" ht="8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</row>
    <row r="48" spans="1:126" ht="8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</row>
    <row r="49" spans="1:126" ht="8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</row>
    <row r="50" spans="1:126" ht="8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</row>
    <row r="51" spans="1:126" ht="8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</row>
    <row r="52" spans="1:126" ht="8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</row>
    <row r="53" spans="1:126" ht="8.25">
      <c r="A53" s="55"/>
      <c r="B53" s="55"/>
      <c r="C53" s="55"/>
      <c r="D53" s="55"/>
      <c r="E53" s="55" t="s">
        <v>690</v>
      </c>
      <c r="F53" s="55"/>
      <c r="G53" s="55"/>
      <c r="H53" s="55"/>
      <c r="I53" s="55" t="s">
        <v>131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129"/>
      <c r="W53" s="129"/>
      <c r="X53" s="129"/>
      <c r="Y53" s="129"/>
      <c r="Z53" s="129"/>
      <c r="AA53" s="129"/>
      <c r="AB53" s="129"/>
      <c r="AC53" s="129"/>
      <c r="AD53" s="129"/>
      <c r="AE53" s="55"/>
      <c r="AF53" s="55"/>
      <c r="AG53" s="55"/>
      <c r="AH53" s="55"/>
      <c r="AI53" s="55"/>
      <c r="AJ53" s="55" t="s">
        <v>40</v>
      </c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</row>
    <row r="54" spans="1:126" ht="8.25">
      <c r="A54" s="55"/>
      <c r="B54" s="55"/>
      <c r="C54" s="55"/>
      <c r="D54" s="55" t="s">
        <v>132</v>
      </c>
      <c r="E54" s="55"/>
      <c r="F54" s="55"/>
      <c r="G54" s="55"/>
      <c r="H54" s="55"/>
      <c r="I54" s="55" t="s">
        <v>133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129"/>
      <c r="W54" s="129"/>
      <c r="X54" s="129"/>
      <c r="Y54" s="129"/>
      <c r="Z54" s="129"/>
      <c r="AA54" s="129"/>
      <c r="AB54" s="129"/>
      <c r="AC54" s="129"/>
      <c r="AD54" s="129"/>
      <c r="AE54" s="55"/>
      <c r="AF54" s="55"/>
      <c r="AG54" s="55"/>
      <c r="AH54" s="55"/>
      <c r="AI54" s="55"/>
      <c r="AJ54" s="55" t="s">
        <v>41</v>
      </c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</row>
    <row r="55" spans="1:126" ht="8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129"/>
      <c r="W55" s="129"/>
      <c r="X55" s="129"/>
      <c r="Y55" s="129"/>
      <c r="Z55" s="129"/>
      <c r="AA55" s="129"/>
      <c r="AB55" s="129"/>
      <c r="AC55" s="129"/>
      <c r="AD55" s="147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</row>
    <row r="56" spans="1:126" ht="8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148" t="s">
        <v>532</v>
      </c>
      <c r="S56" s="55"/>
      <c r="T56" s="55"/>
      <c r="U56" s="55"/>
      <c r="V56" s="129"/>
      <c r="W56" s="144"/>
      <c r="X56" s="144"/>
      <c r="Y56" s="144"/>
      <c r="Z56" s="144"/>
      <c r="AA56" s="144"/>
      <c r="AB56" s="144"/>
      <c r="AC56" s="129"/>
      <c r="AD56" s="129"/>
      <c r="AE56" s="55"/>
      <c r="AF56" s="55"/>
      <c r="AG56" s="55"/>
      <c r="AH56" s="134"/>
      <c r="AI56" s="134" t="s">
        <v>785</v>
      </c>
      <c r="AJ56" s="818" t="s">
        <v>784</v>
      </c>
      <c r="AK56" s="818"/>
      <c r="AL56" s="819"/>
      <c r="AM56" s="818"/>
      <c r="AN56" s="818"/>
      <c r="AO56" s="818"/>
      <c r="AP56" s="820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</row>
    <row r="57" spans="1:126" ht="8.25">
      <c r="A57" s="55"/>
      <c r="B57" s="134" t="s">
        <v>470</v>
      </c>
      <c r="C57" s="117"/>
      <c r="D57" s="821" t="s">
        <v>108</v>
      </c>
      <c r="E57" s="818"/>
      <c r="F57" s="818"/>
      <c r="G57" s="818"/>
      <c r="H57" s="820"/>
      <c r="I57" s="142" t="s">
        <v>633</v>
      </c>
      <c r="J57" s="149"/>
      <c r="K57" s="149"/>
      <c r="L57" s="149"/>
      <c r="M57" s="150"/>
      <c r="N57" s="142" t="s">
        <v>292</v>
      </c>
      <c r="O57" s="149"/>
      <c r="P57" s="149"/>
      <c r="Q57" s="149"/>
      <c r="R57" s="150"/>
      <c r="S57" s="55"/>
      <c r="T57" s="55"/>
      <c r="U57" s="55"/>
      <c r="V57" s="151"/>
      <c r="W57" s="144"/>
      <c r="X57" s="144"/>
      <c r="Y57" s="144"/>
      <c r="Z57" s="144"/>
      <c r="AA57" s="144"/>
      <c r="AB57" s="144"/>
      <c r="AC57" s="144"/>
      <c r="AD57" s="144"/>
      <c r="AE57" s="55"/>
      <c r="AF57" s="55"/>
      <c r="AG57" s="55"/>
      <c r="AH57" s="152" t="s">
        <v>412</v>
      </c>
      <c r="AI57" s="153" t="s">
        <v>127</v>
      </c>
      <c r="AJ57" s="134" t="s">
        <v>936</v>
      </c>
      <c r="AK57" s="117" t="s">
        <v>938</v>
      </c>
      <c r="AL57" s="134" t="s">
        <v>333</v>
      </c>
      <c r="AM57" s="134" t="s">
        <v>336</v>
      </c>
      <c r="AN57" s="134" t="s">
        <v>195</v>
      </c>
      <c r="AO57" s="134" t="s">
        <v>197</v>
      </c>
      <c r="AP57" s="134" t="s">
        <v>657</v>
      </c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</row>
    <row r="58" spans="1:126" ht="8.25">
      <c r="A58" s="55"/>
      <c r="B58" s="153" t="s">
        <v>634</v>
      </c>
      <c r="C58" s="153"/>
      <c r="D58" s="134">
        <v>1998</v>
      </c>
      <c r="E58" s="154">
        <v>1999</v>
      </c>
      <c r="F58" s="129">
        <v>2000</v>
      </c>
      <c r="G58" s="116" t="s">
        <v>125</v>
      </c>
      <c r="H58" s="155"/>
      <c r="I58" s="134">
        <v>1998</v>
      </c>
      <c r="J58" s="154">
        <v>1999</v>
      </c>
      <c r="K58" s="129">
        <v>2000</v>
      </c>
      <c r="L58" s="116" t="s">
        <v>125</v>
      </c>
      <c r="M58" s="155"/>
      <c r="N58" s="134">
        <v>1998</v>
      </c>
      <c r="O58" s="154">
        <v>1999</v>
      </c>
      <c r="P58" s="129">
        <v>2000</v>
      </c>
      <c r="Q58" s="116" t="s">
        <v>125</v>
      </c>
      <c r="R58" s="155"/>
      <c r="S58" s="55"/>
      <c r="T58" s="55"/>
      <c r="U58" s="55"/>
      <c r="V58" s="129"/>
      <c r="W58" s="129"/>
      <c r="X58" s="129"/>
      <c r="Y58" s="144"/>
      <c r="Z58" s="144"/>
      <c r="AA58" s="144"/>
      <c r="AB58" s="144"/>
      <c r="AC58" s="144"/>
      <c r="AD58" s="144"/>
      <c r="AE58" s="55"/>
      <c r="AF58" s="55"/>
      <c r="AG58" s="55"/>
      <c r="AH58" s="153" t="s">
        <v>772</v>
      </c>
      <c r="AI58" s="153" t="s">
        <v>786</v>
      </c>
      <c r="AJ58" s="153" t="s">
        <v>937</v>
      </c>
      <c r="AK58" s="116" t="s">
        <v>334</v>
      </c>
      <c r="AL58" s="153" t="s">
        <v>335</v>
      </c>
      <c r="AM58" s="153" t="s">
        <v>337</v>
      </c>
      <c r="AN58" s="153" t="s">
        <v>337</v>
      </c>
      <c r="AO58" s="153" t="s">
        <v>656</v>
      </c>
      <c r="AP58" s="153" t="s">
        <v>658</v>
      </c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</row>
    <row r="59" spans="1:126" ht="8.25">
      <c r="A59" s="55"/>
      <c r="B59" s="153"/>
      <c r="C59" s="153"/>
      <c r="D59" s="153"/>
      <c r="E59" s="155"/>
      <c r="F59" s="129"/>
      <c r="G59" s="118" t="s">
        <v>533</v>
      </c>
      <c r="H59" s="156"/>
      <c r="I59" s="153"/>
      <c r="J59" s="155"/>
      <c r="K59" s="129"/>
      <c r="L59" s="118" t="s">
        <v>534</v>
      </c>
      <c r="M59" s="156"/>
      <c r="N59" s="153"/>
      <c r="O59" s="155"/>
      <c r="P59" s="129"/>
      <c r="Q59" s="118" t="s">
        <v>533</v>
      </c>
      <c r="R59" s="156"/>
      <c r="S59" s="55"/>
      <c r="T59" s="55"/>
      <c r="U59" s="55"/>
      <c r="V59" s="129"/>
      <c r="W59" s="129"/>
      <c r="X59" s="157"/>
      <c r="Y59" s="129"/>
      <c r="Z59" s="157"/>
      <c r="AA59" s="129"/>
      <c r="AB59" s="157"/>
      <c r="AC59" s="129"/>
      <c r="AD59" s="157"/>
      <c r="AE59" s="55"/>
      <c r="AF59" s="55"/>
      <c r="AG59" s="55"/>
      <c r="AH59" s="158"/>
      <c r="AI59" s="158"/>
      <c r="AJ59" s="158"/>
      <c r="AK59" s="118" t="s">
        <v>939</v>
      </c>
      <c r="AL59" s="158"/>
      <c r="AM59" s="158" t="s">
        <v>338</v>
      </c>
      <c r="AN59" s="158" t="s">
        <v>196</v>
      </c>
      <c r="AO59" s="158"/>
      <c r="AP59" s="158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</row>
    <row r="60" spans="1:126" ht="8.25">
      <c r="A60" s="55"/>
      <c r="B60" s="158"/>
      <c r="C60" s="158"/>
      <c r="D60" s="158"/>
      <c r="E60" s="156"/>
      <c r="F60" s="156"/>
      <c r="G60" s="141">
        <v>2000</v>
      </c>
      <c r="H60" s="141">
        <v>2001</v>
      </c>
      <c r="I60" s="158"/>
      <c r="J60" s="156"/>
      <c r="K60" s="156"/>
      <c r="L60" s="141">
        <v>2000</v>
      </c>
      <c r="M60" s="141">
        <v>2001</v>
      </c>
      <c r="N60" s="158"/>
      <c r="O60" s="156"/>
      <c r="P60" s="156"/>
      <c r="Q60" s="141">
        <v>2000</v>
      </c>
      <c r="R60" s="141">
        <v>2001</v>
      </c>
      <c r="S60" s="55"/>
      <c r="T60" s="55"/>
      <c r="U60" s="55"/>
      <c r="V60" s="129"/>
      <c r="W60" s="143"/>
      <c r="X60" s="143"/>
      <c r="Y60" s="129"/>
      <c r="Z60" s="129"/>
      <c r="AA60" s="143"/>
      <c r="AB60" s="144"/>
      <c r="AC60" s="129"/>
      <c r="AD60" s="129"/>
      <c r="AE60" s="55"/>
      <c r="AF60" s="55"/>
      <c r="AG60" s="55"/>
      <c r="AH60" s="117" t="s">
        <v>234</v>
      </c>
      <c r="AI60" s="55">
        <f>SUM(AJ60:AP60)</f>
        <v>41</v>
      </c>
      <c r="AJ60" s="55">
        <v>2</v>
      </c>
      <c r="AK60" s="55">
        <v>1</v>
      </c>
      <c r="AL60" s="55"/>
      <c r="AM60" s="55">
        <v>2</v>
      </c>
      <c r="AN60" s="55">
        <v>27</v>
      </c>
      <c r="AO60" s="55">
        <v>8</v>
      </c>
      <c r="AP60" s="55">
        <v>1</v>
      </c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</row>
    <row r="61" spans="1:126" ht="8.25">
      <c r="A61" s="55"/>
      <c r="B61" s="55" t="s">
        <v>234</v>
      </c>
      <c r="C61" s="55"/>
      <c r="D61" s="55">
        <v>31</v>
      </c>
      <c r="E61" s="55">
        <v>31</v>
      </c>
      <c r="F61" s="55">
        <v>34</v>
      </c>
      <c r="G61" s="55">
        <v>29</v>
      </c>
      <c r="H61" s="55">
        <v>23</v>
      </c>
      <c r="I61" s="55">
        <v>5</v>
      </c>
      <c r="J61" s="55">
        <v>2</v>
      </c>
      <c r="K61" s="55">
        <v>1</v>
      </c>
      <c r="L61" s="55">
        <v>1</v>
      </c>
      <c r="M61" s="55">
        <v>1</v>
      </c>
      <c r="N61" s="55">
        <v>58.8</v>
      </c>
      <c r="O61" s="145">
        <v>40</v>
      </c>
      <c r="P61" s="145">
        <v>9.3</v>
      </c>
      <c r="Q61" s="145">
        <f aca="true" t="shared" si="3" ref="Q61:Q78">L61/T61*1000</f>
        <v>12.048192771084338</v>
      </c>
      <c r="R61" s="145">
        <f aca="true" t="shared" si="4" ref="R61:R80">M61/U61*1000</f>
        <v>20.833333333333332</v>
      </c>
      <c r="S61" s="55"/>
      <c r="T61" s="159">
        <v>83</v>
      </c>
      <c r="U61" s="159">
        <v>48</v>
      </c>
      <c r="V61" s="129"/>
      <c r="W61" s="143"/>
      <c r="X61" s="143"/>
      <c r="Y61" s="129"/>
      <c r="Z61" s="129"/>
      <c r="AA61" s="143"/>
      <c r="AB61" s="144"/>
      <c r="AC61" s="129"/>
      <c r="AD61" s="129"/>
      <c r="AE61" s="55"/>
      <c r="AF61" s="55"/>
      <c r="AG61" s="55"/>
      <c r="AH61" s="116" t="s">
        <v>518</v>
      </c>
      <c r="AI61" s="55">
        <f aca="true" t="shared" si="5" ref="AI61:AI79">SUM(AJ61:AP61)</f>
        <v>20</v>
      </c>
      <c r="AJ61" s="55"/>
      <c r="AK61" s="55"/>
      <c r="AL61" s="55"/>
      <c r="AM61" s="55"/>
      <c r="AN61" s="55">
        <v>8</v>
      </c>
      <c r="AO61" s="55">
        <v>12</v>
      </c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</row>
    <row r="62" spans="1:126" ht="8.25">
      <c r="A62" s="55"/>
      <c r="B62" s="55" t="s">
        <v>518</v>
      </c>
      <c r="C62" s="55"/>
      <c r="D62" s="55">
        <v>17</v>
      </c>
      <c r="E62" s="55">
        <v>21</v>
      </c>
      <c r="F62" s="55">
        <v>10</v>
      </c>
      <c r="G62" s="55">
        <v>8</v>
      </c>
      <c r="H62" s="55">
        <v>13</v>
      </c>
      <c r="I62" s="55">
        <v>4</v>
      </c>
      <c r="J62" s="55">
        <v>3</v>
      </c>
      <c r="K62" s="55">
        <v>1</v>
      </c>
      <c r="L62" s="55">
        <v>1</v>
      </c>
      <c r="M62" s="55">
        <v>0</v>
      </c>
      <c r="N62" s="55">
        <v>28.5</v>
      </c>
      <c r="O62" s="145">
        <v>37</v>
      </c>
      <c r="P62" s="145">
        <v>12.5</v>
      </c>
      <c r="Q62" s="145">
        <f t="shared" si="3"/>
        <v>15.625</v>
      </c>
      <c r="R62" s="145">
        <f t="shared" si="4"/>
        <v>0</v>
      </c>
      <c r="S62" s="55"/>
      <c r="T62" s="129">
        <v>64</v>
      </c>
      <c r="U62" s="129">
        <v>55</v>
      </c>
      <c r="V62" s="129"/>
      <c r="W62" s="143"/>
      <c r="X62" s="143"/>
      <c r="Y62" s="129"/>
      <c r="Z62" s="129"/>
      <c r="AA62" s="143"/>
      <c r="AB62" s="144"/>
      <c r="AC62" s="129"/>
      <c r="AD62" s="129"/>
      <c r="AE62" s="55"/>
      <c r="AF62" s="55"/>
      <c r="AG62" s="55"/>
      <c r="AH62" s="116" t="s">
        <v>527</v>
      </c>
      <c r="AI62" s="55">
        <f t="shared" si="5"/>
        <v>21</v>
      </c>
      <c r="AJ62" s="55"/>
      <c r="AK62" s="55">
        <v>1</v>
      </c>
      <c r="AL62" s="55">
        <v>2</v>
      </c>
      <c r="AM62" s="55">
        <v>3</v>
      </c>
      <c r="AN62" s="55">
        <v>10</v>
      </c>
      <c r="AO62" s="55">
        <v>2</v>
      </c>
      <c r="AP62" s="55">
        <v>3</v>
      </c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</row>
    <row r="63" spans="1:126" ht="8.25">
      <c r="A63" s="55"/>
      <c r="B63" s="55" t="s">
        <v>527</v>
      </c>
      <c r="C63" s="55"/>
      <c r="D63" s="55">
        <v>6</v>
      </c>
      <c r="E63" s="55">
        <v>6</v>
      </c>
      <c r="F63" s="55">
        <v>5</v>
      </c>
      <c r="G63" s="55">
        <v>4</v>
      </c>
      <c r="H63" s="55">
        <v>5</v>
      </c>
      <c r="I63" s="55">
        <v>3</v>
      </c>
      <c r="J63" s="55">
        <v>1</v>
      </c>
      <c r="K63" s="55">
        <v>2</v>
      </c>
      <c r="L63" s="55">
        <v>1</v>
      </c>
      <c r="M63" s="55">
        <v>1</v>
      </c>
      <c r="N63" s="55">
        <v>21.7</v>
      </c>
      <c r="O63" s="55">
        <v>28.6</v>
      </c>
      <c r="P63" s="145">
        <v>23.8</v>
      </c>
      <c r="Q63" s="145">
        <f t="shared" si="3"/>
        <v>14.705882352941176</v>
      </c>
      <c r="R63" s="145">
        <f t="shared" si="4"/>
        <v>21.27659574468085</v>
      </c>
      <c r="S63" s="55"/>
      <c r="T63" s="129">
        <v>68</v>
      </c>
      <c r="U63" s="129">
        <v>47</v>
      </c>
      <c r="V63" s="129"/>
      <c r="W63" s="143"/>
      <c r="X63" s="143"/>
      <c r="Y63" s="129"/>
      <c r="Z63" s="129"/>
      <c r="AA63" s="143"/>
      <c r="AB63" s="144"/>
      <c r="AC63" s="129"/>
      <c r="AD63" s="129"/>
      <c r="AE63" s="55"/>
      <c r="AF63" s="55"/>
      <c r="AG63" s="55"/>
      <c r="AH63" s="116" t="s">
        <v>611</v>
      </c>
      <c r="AI63" s="55">
        <f t="shared" si="5"/>
        <v>46</v>
      </c>
      <c r="AJ63" s="55">
        <v>1</v>
      </c>
      <c r="AK63" s="55">
        <v>3</v>
      </c>
      <c r="AL63" s="55"/>
      <c r="AM63" s="55">
        <v>6</v>
      </c>
      <c r="AN63" s="55">
        <v>1</v>
      </c>
      <c r="AO63" s="55">
        <v>31</v>
      </c>
      <c r="AP63" s="55">
        <v>4</v>
      </c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</row>
    <row r="64" spans="1:126" ht="8.25">
      <c r="A64" s="55"/>
      <c r="B64" s="55" t="s">
        <v>611</v>
      </c>
      <c r="C64" s="55"/>
      <c r="D64" s="55">
        <v>41</v>
      </c>
      <c r="E64" s="55">
        <v>36</v>
      </c>
      <c r="F64" s="55">
        <v>25</v>
      </c>
      <c r="G64" s="55">
        <v>21</v>
      </c>
      <c r="H64" s="55">
        <v>25</v>
      </c>
      <c r="I64" s="55">
        <v>4</v>
      </c>
      <c r="J64" s="55">
        <v>6</v>
      </c>
      <c r="K64" s="55">
        <v>3</v>
      </c>
      <c r="L64" s="55">
        <v>2</v>
      </c>
      <c r="M64" s="55">
        <v>4</v>
      </c>
      <c r="N64" s="145">
        <v>40</v>
      </c>
      <c r="O64" s="55">
        <v>32.8</v>
      </c>
      <c r="P64" s="145">
        <v>19.6</v>
      </c>
      <c r="Q64" s="145">
        <f t="shared" si="3"/>
        <v>16.129032258064516</v>
      </c>
      <c r="R64" s="145">
        <f t="shared" si="4"/>
        <v>43.01075268817205</v>
      </c>
      <c r="S64" s="55"/>
      <c r="T64" s="129">
        <v>124</v>
      </c>
      <c r="U64" s="129">
        <v>93</v>
      </c>
      <c r="V64" s="129"/>
      <c r="W64" s="143"/>
      <c r="X64" s="143"/>
      <c r="Y64" s="129"/>
      <c r="Z64" s="129"/>
      <c r="AA64" s="143"/>
      <c r="AB64" s="144"/>
      <c r="AC64" s="129"/>
      <c r="AD64" s="129"/>
      <c r="AE64" s="55"/>
      <c r="AF64" s="55"/>
      <c r="AG64" s="55"/>
      <c r="AH64" s="116" t="s">
        <v>679</v>
      </c>
      <c r="AI64" s="55">
        <f t="shared" si="5"/>
        <v>27</v>
      </c>
      <c r="AJ64" s="55"/>
      <c r="AK64" s="55">
        <v>1</v>
      </c>
      <c r="AL64" s="55"/>
      <c r="AM64" s="55">
        <v>4</v>
      </c>
      <c r="AN64" s="55">
        <v>13</v>
      </c>
      <c r="AO64" s="55">
        <v>8</v>
      </c>
      <c r="AP64" s="55">
        <v>1</v>
      </c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</row>
    <row r="65" spans="1:126" ht="8.25">
      <c r="A65" s="55"/>
      <c r="B65" s="55" t="s">
        <v>679</v>
      </c>
      <c r="C65" s="55"/>
      <c r="D65" s="55">
        <v>26</v>
      </c>
      <c r="E65" s="55">
        <v>32</v>
      </c>
      <c r="F65" s="55">
        <v>20</v>
      </c>
      <c r="G65" s="55">
        <v>14</v>
      </c>
      <c r="H65" s="55">
        <v>23</v>
      </c>
      <c r="I65" s="55">
        <v>4</v>
      </c>
      <c r="J65" s="55">
        <v>1</v>
      </c>
      <c r="K65" s="55">
        <v>1</v>
      </c>
      <c r="L65" s="55">
        <v>1</v>
      </c>
      <c r="M65" s="55">
        <v>3</v>
      </c>
      <c r="N65" s="55" t="s">
        <v>670</v>
      </c>
      <c r="O65" s="55">
        <v>31.3</v>
      </c>
      <c r="P65" s="145">
        <v>8.5</v>
      </c>
      <c r="Q65" s="145">
        <f t="shared" si="3"/>
        <v>10.309278350515465</v>
      </c>
      <c r="R65" s="145">
        <f t="shared" si="4"/>
        <v>41.0958904109589</v>
      </c>
      <c r="S65" s="55"/>
      <c r="T65" s="129">
        <v>97</v>
      </c>
      <c r="U65" s="129">
        <v>73</v>
      </c>
      <c r="V65" s="129"/>
      <c r="W65" s="143"/>
      <c r="X65" s="143"/>
      <c r="Y65" s="129"/>
      <c r="Z65" s="129"/>
      <c r="AA65" s="143"/>
      <c r="AB65" s="144"/>
      <c r="AC65" s="129"/>
      <c r="AD65" s="129"/>
      <c r="AE65" s="55"/>
      <c r="AF65" s="55"/>
      <c r="AG65" s="55"/>
      <c r="AH65" s="116" t="s">
        <v>680</v>
      </c>
      <c r="AI65" s="55">
        <f t="shared" si="5"/>
        <v>41</v>
      </c>
      <c r="AJ65" s="55"/>
      <c r="AK65" s="55">
        <v>3</v>
      </c>
      <c r="AL65" s="55">
        <v>2</v>
      </c>
      <c r="AM65" s="55">
        <v>5</v>
      </c>
      <c r="AN65" s="55">
        <v>6</v>
      </c>
      <c r="AO65" s="55">
        <v>13</v>
      </c>
      <c r="AP65" s="55">
        <v>12</v>
      </c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</row>
    <row r="66" spans="1:126" ht="8.25">
      <c r="A66" s="55"/>
      <c r="B66" s="55" t="s">
        <v>680</v>
      </c>
      <c r="C66" s="55"/>
      <c r="D66" s="55">
        <v>41</v>
      </c>
      <c r="E66" s="55">
        <v>24</v>
      </c>
      <c r="F66" s="55">
        <v>31</v>
      </c>
      <c r="G66" s="55">
        <v>21</v>
      </c>
      <c r="H66" s="55">
        <v>33</v>
      </c>
      <c r="I66" s="55">
        <v>3</v>
      </c>
      <c r="J66" s="55">
        <v>3</v>
      </c>
      <c r="K66" s="55">
        <v>1</v>
      </c>
      <c r="L66" s="55">
        <v>1</v>
      </c>
      <c r="M66" s="55"/>
      <c r="N66" s="55">
        <v>16.9</v>
      </c>
      <c r="O66" s="55">
        <v>19.9</v>
      </c>
      <c r="P66" s="145">
        <v>7.8</v>
      </c>
      <c r="Q66" s="145">
        <f t="shared" si="3"/>
        <v>8.928571428571429</v>
      </c>
      <c r="R66" s="145">
        <f t="shared" si="4"/>
        <v>0</v>
      </c>
      <c r="S66" s="55"/>
      <c r="T66" s="129">
        <v>112</v>
      </c>
      <c r="U66" s="129">
        <v>72</v>
      </c>
      <c r="V66" s="129"/>
      <c r="W66" s="143"/>
      <c r="X66" s="143"/>
      <c r="Y66" s="129"/>
      <c r="Z66" s="129"/>
      <c r="AA66" s="143"/>
      <c r="AB66" s="144"/>
      <c r="AC66" s="129"/>
      <c r="AD66" s="129"/>
      <c r="AE66" s="55"/>
      <c r="AF66" s="55"/>
      <c r="AG66" s="55"/>
      <c r="AH66" s="116" t="s">
        <v>745</v>
      </c>
      <c r="AI66" s="55">
        <f t="shared" si="5"/>
        <v>40</v>
      </c>
      <c r="AJ66" s="55">
        <v>1</v>
      </c>
      <c r="AK66" s="55">
        <v>4</v>
      </c>
      <c r="AL66" s="55"/>
      <c r="AM66" s="55">
        <v>5</v>
      </c>
      <c r="AN66" s="55">
        <v>2</v>
      </c>
      <c r="AO66" s="55">
        <v>23</v>
      </c>
      <c r="AP66" s="55">
        <v>5</v>
      </c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</row>
    <row r="67" spans="1:126" ht="8.25">
      <c r="A67" s="55"/>
      <c r="B67" s="55" t="s">
        <v>745</v>
      </c>
      <c r="C67" s="55"/>
      <c r="D67" s="55">
        <v>30</v>
      </c>
      <c r="E67" s="55">
        <v>36</v>
      </c>
      <c r="F67" s="55">
        <v>38</v>
      </c>
      <c r="G67" s="55">
        <v>30</v>
      </c>
      <c r="H67" s="55">
        <v>18</v>
      </c>
      <c r="I67" s="55">
        <v>2</v>
      </c>
      <c r="J67" s="55">
        <v>2</v>
      </c>
      <c r="K67" s="55">
        <v>7</v>
      </c>
      <c r="L67" s="55">
        <v>6</v>
      </c>
      <c r="M67" s="55">
        <v>1</v>
      </c>
      <c r="N67" s="55">
        <v>28.6</v>
      </c>
      <c r="O67" s="55">
        <v>19.2</v>
      </c>
      <c r="P67" s="145">
        <v>61.4</v>
      </c>
      <c r="Q67" s="145">
        <f t="shared" si="3"/>
        <v>70.58823529411765</v>
      </c>
      <c r="R67" s="145">
        <f t="shared" si="4"/>
        <v>12.5</v>
      </c>
      <c r="S67" s="55"/>
      <c r="T67" s="129">
        <v>85</v>
      </c>
      <c r="U67" s="129">
        <v>80</v>
      </c>
      <c r="V67" s="129"/>
      <c r="W67" s="143"/>
      <c r="X67" s="143"/>
      <c r="Y67" s="129"/>
      <c r="Z67" s="129"/>
      <c r="AA67" s="143"/>
      <c r="AB67" s="144"/>
      <c r="AC67" s="129"/>
      <c r="AD67" s="129"/>
      <c r="AE67" s="55"/>
      <c r="AF67" s="55"/>
      <c r="AG67" s="55"/>
      <c r="AH67" s="116" t="s">
        <v>500</v>
      </c>
      <c r="AI67" s="55">
        <f t="shared" si="5"/>
        <v>20</v>
      </c>
      <c r="AJ67" s="55"/>
      <c r="AK67" s="55">
        <v>0</v>
      </c>
      <c r="AL67" s="55">
        <v>1</v>
      </c>
      <c r="AM67" s="55"/>
      <c r="AN67" s="55">
        <v>8</v>
      </c>
      <c r="AO67" s="55">
        <v>10</v>
      </c>
      <c r="AP67" s="55">
        <v>1</v>
      </c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</row>
    <row r="68" spans="1:126" ht="8.25">
      <c r="A68" s="55"/>
      <c r="B68" s="55" t="s">
        <v>675</v>
      </c>
      <c r="C68" s="55"/>
      <c r="D68" s="55">
        <v>5</v>
      </c>
      <c r="E68" s="55">
        <v>18</v>
      </c>
      <c r="F68" s="55">
        <v>19</v>
      </c>
      <c r="G68" s="55">
        <v>12</v>
      </c>
      <c r="H68" s="55">
        <v>12</v>
      </c>
      <c r="I68" s="55">
        <v>1</v>
      </c>
      <c r="J68" s="55"/>
      <c r="K68" s="55">
        <v>2</v>
      </c>
      <c r="L68" s="55">
        <v>2</v>
      </c>
      <c r="M68" s="55"/>
      <c r="N68" s="55">
        <v>10</v>
      </c>
      <c r="O68" s="55">
        <v>10</v>
      </c>
      <c r="P68" s="145">
        <v>25.3</v>
      </c>
      <c r="Q68" s="145">
        <f t="shared" si="3"/>
        <v>30.76923076923077</v>
      </c>
      <c r="R68" s="145">
        <f t="shared" si="4"/>
        <v>0</v>
      </c>
      <c r="S68" s="55"/>
      <c r="T68" s="129">
        <v>65</v>
      </c>
      <c r="U68" s="129">
        <v>45</v>
      </c>
      <c r="V68" s="129"/>
      <c r="W68" s="143"/>
      <c r="X68" s="143"/>
      <c r="Y68" s="129"/>
      <c r="Z68" s="129"/>
      <c r="AA68" s="143"/>
      <c r="AB68" s="144"/>
      <c r="AC68" s="129"/>
      <c r="AD68" s="129"/>
      <c r="AE68" s="55"/>
      <c r="AF68" s="55"/>
      <c r="AG68" s="55"/>
      <c r="AH68" s="116" t="s">
        <v>501</v>
      </c>
      <c r="AI68" s="55">
        <f t="shared" si="5"/>
        <v>18</v>
      </c>
      <c r="AJ68" s="55"/>
      <c r="AK68" s="55">
        <v>2</v>
      </c>
      <c r="AL68" s="55">
        <v>2</v>
      </c>
      <c r="AM68" s="55">
        <v>9</v>
      </c>
      <c r="AN68" s="55">
        <v>2</v>
      </c>
      <c r="AO68" s="55">
        <v>1</v>
      </c>
      <c r="AP68" s="55">
        <v>2</v>
      </c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</row>
    <row r="69" spans="1:126" ht="8.25">
      <c r="A69" s="55"/>
      <c r="B69" s="55" t="s">
        <v>501</v>
      </c>
      <c r="C69" s="55"/>
      <c r="D69" s="55">
        <v>28</v>
      </c>
      <c r="E69" s="55">
        <v>20</v>
      </c>
      <c r="F69" s="55">
        <v>13</v>
      </c>
      <c r="G69" s="55">
        <v>11</v>
      </c>
      <c r="H69" s="55">
        <v>11</v>
      </c>
      <c r="I69" s="55"/>
      <c r="J69" s="55">
        <v>2</v>
      </c>
      <c r="K69" s="55">
        <v>1</v>
      </c>
      <c r="L69" s="55">
        <v>1</v>
      </c>
      <c r="M69" s="55"/>
      <c r="N69" s="55">
        <v>11.1</v>
      </c>
      <c r="O69" s="55"/>
      <c r="P69" s="145">
        <v>11.4</v>
      </c>
      <c r="Q69" s="145">
        <f t="shared" si="3"/>
        <v>14.925373134328359</v>
      </c>
      <c r="R69" s="145">
        <f t="shared" si="4"/>
        <v>0</v>
      </c>
      <c r="S69" s="55"/>
      <c r="T69" s="129">
        <v>67</v>
      </c>
      <c r="U69" s="129">
        <v>37</v>
      </c>
      <c r="V69" s="129"/>
      <c r="W69" s="143"/>
      <c r="X69" s="143"/>
      <c r="Y69" s="129"/>
      <c r="Z69" s="129"/>
      <c r="AA69" s="143"/>
      <c r="AB69" s="144"/>
      <c r="AC69" s="129"/>
      <c r="AD69" s="129"/>
      <c r="AE69" s="55"/>
      <c r="AF69" s="55"/>
      <c r="AG69" s="55"/>
      <c r="AH69" s="116" t="s">
        <v>878</v>
      </c>
      <c r="AI69" s="55">
        <f t="shared" si="5"/>
        <v>22</v>
      </c>
      <c r="AJ69" s="55"/>
      <c r="AK69" s="55">
        <v>1</v>
      </c>
      <c r="AL69" s="55">
        <v>1</v>
      </c>
      <c r="AM69" s="55"/>
      <c r="AN69" s="55">
        <v>5</v>
      </c>
      <c r="AO69" s="55">
        <v>13</v>
      </c>
      <c r="AP69" s="55">
        <v>2</v>
      </c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</row>
    <row r="70" spans="1:126" ht="8.25">
      <c r="A70" s="55"/>
      <c r="B70" s="55" t="s">
        <v>878</v>
      </c>
      <c r="C70" s="55"/>
      <c r="D70" s="55">
        <v>4</v>
      </c>
      <c r="E70" s="55">
        <v>8</v>
      </c>
      <c r="F70" s="55">
        <v>9</v>
      </c>
      <c r="G70" s="55">
        <v>0</v>
      </c>
      <c r="H70" s="55">
        <v>15</v>
      </c>
      <c r="I70" s="55"/>
      <c r="J70" s="55">
        <v>2</v>
      </c>
      <c r="K70" s="55">
        <v>0</v>
      </c>
      <c r="L70" s="55"/>
      <c r="M70" s="55">
        <v>3</v>
      </c>
      <c r="N70" s="55">
        <v>40</v>
      </c>
      <c r="O70" s="55"/>
      <c r="P70" s="145">
        <v>0</v>
      </c>
      <c r="Q70" s="145">
        <f t="shared" si="3"/>
        <v>0</v>
      </c>
      <c r="R70" s="145">
        <f t="shared" si="4"/>
        <v>71.42857142857143</v>
      </c>
      <c r="S70" s="55"/>
      <c r="T70" s="129">
        <v>46</v>
      </c>
      <c r="U70" s="129">
        <v>42</v>
      </c>
      <c r="V70" s="129"/>
      <c r="W70" s="143"/>
      <c r="X70" s="143"/>
      <c r="Y70" s="129"/>
      <c r="Z70" s="129"/>
      <c r="AA70" s="143"/>
      <c r="AB70" s="144"/>
      <c r="AC70" s="129"/>
      <c r="AD70" s="129"/>
      <c r="AE70" s="55"/>
      <c r="AF70" s="55"/>
      <c r="AG70" s="55"/>
      <c r="AH70" s="116" t="s">
        <v>801</v>
      </c>
      <c r="AI70" s="55">
        <f t="shared" si="5"/>
        <v>19</v>
      </c>
      <c r="AJ70" s="55">
        <v>1</v>
      </c>
      <c r="AK70" s="55">
        <v>5</v>
      </c>
      <c r="AL70" s="55"/>
      <c r="AM70" s="55">
        <v>4</v>
      </c>
      <c r="AN70" s="55">
        <v>2</v>
      </c>
      <c r="AO70" s="55">
        <v>6</v>
      </c>
      <c r="AP70" s="55">
        <v>1</v>
      </c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</row>
    <row r="71" spans="1:126" ht="8.25">
      <c r="A71" s="55"/>
      <c r="B71" s="55" t="s">
        <v>801</v>
      </c>
      <c r="C71" s="55"/>
      <c r="D71" s="55">
        <v>10</v>
      </c>
      <c r="E71" s="55">
        <v>16</v>
      </c>
      <c r="F71" s="55">
        <v>18</v>
      </c>
      <c r="G71" s="55">
        <v>13</v>
      </c>
      <c r="H71" s="55">
        <v>8</v>
      </c>
      <c r="I71" s="55"/>
      <c r="J71" s="55"/>
      <c r="K71" s="55">
        <v>0</v>
      </c>
      <c r="L71" s="55"/>
      <c r="M71" s="55"/>
      <c r="N71" s="55">
        <v>54.5</v>
      </c>
      <c r="O71" s="55"/>
      <c r="P71" s="145">
        <v>0</v>
      </c>
      <c r="Q71" s="145">
        <f t="shared" si="3"/>
        <v>0</v>
      </c>
      <c r="R71" s="145">
        <f t="shared" si="4"/>
        <v>0</v>
      </c>
      <c r="S71" s="55"/>
      <c r="T71" s="129">
        <v>43</v>
      </c>
      <c r="U71" s="129">
        <v>38</v>
      </c>
      <c r="V71" s="129"/>
      <c r="W71" s="143"/>
      <c r="X71" s="143"/>
      <c r="Y71" s="129"/>
      <c r="Z71" s="129"/>
      <c r="AA71" s="143"/>
      <c r="AB71" s="144"/>
      <c r="AC71" s="129"/>
      <c r="AD71" s="129"/>
      <c r="AE71" s="55"/>
      <c r="AF71" s="55"/>
      <c r="AG71" s="55"/>
      <c r="AH71" s="116" t="s">
        <v>608</v>
      </c>
      <c r="AI71" s="55">
        <f t="shared" si="5"/>
        <v>18</v>
      </c>
      <c r="AJ71" s="55"/>
      <c r="AK71" s="55">
        <v>1</v>
      </c>
      <c r="AL71" s="55"/>
      <c r="AM71" s="55">
        <v>4</v>
      </c>
      <c r="AN71" s="55">
        <v>7</v>
      </c>
      <c r="AO71" s="55">
        <v>4</v>
      </c>
      <c r="AP71" s="55">
        <v>2</v>
      </c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</row>
    <row r="72" spans="1:126" ht="8.25">
      <c r="A72" s="55"/>
      <c r="B72" s="55" t="s">
        <v>608</v>
      </c>
      <c r="C72" s="55"/>
      <c r="D72" s="55">
        <v>17</v>
      </c>
      <c r="E72" s="55">
        <v>19</v>
      </c>
      <c r="F72" s="55">
        <v>22</v>
      </c>
      <c r="G72" s="55">
        <v>17</v>
      </c>
      <c r="H72" s="55">
        <v>16</v>
      </c>
      <c r="I72" s="55"/>
      <c r="J72" s="55">
        <v>5</v>
      </c>
      <c r="K72" s="55">
        <v>2</v>
      </c>
      <c r="L72" s="55">
        <v>1</v>
      </c>
      <c r="M72" s="55"/>
      <c r="N72" s="55">
        <v>50.6</v>
      </c>
      <c r="O72" s="55"/>
      <c r="P72" s="145">
        <v>69.4</v>
      </c>
      <c r="Q72" s="145">
        <f t="shared" si="3"/>
        <v>17.857142857142858</v>
      </c>
      <c r="R72" s="145">
        <f t="shared" si="4"/>
        <v>0</v>
      </c>
      <c r="S72" s="55"/>
      <c r="T72" s="129">
        <v>56</v>
      </c>
      <c r="U72" s="129">
        <v>64</v>
      </c>
      <c r="V72" s="129"/>
      <c r="W72" s="143"/>
      <c r="X72" s="143"/>
      <c r="Y72" s="129"/>
      <c r="Z72" s="129"/>
      <c r="AA72" s="143"/>
      <c r="AB72" s="144"/>
      <c r="AC72" s="129"/>
      <c r="AD72" s="129"/>
      <c r="AE72" s="55"/>
      <c r="AF72" s="55"/>
      <c r="AG72" s="55"/>
      <c r="AH72" s="116" t="s">
        <v>609</v>
      </c>
      <c r="AI72" s="55">
        <f t="shared" si="5"/>
        <v>31</v>
      </c>
      <c r="AJ72" s="55">
        <v>1</v>
      </c>
      <c r="AK72" s="55">
        <v>0</v>
      </c>
      <c r="AL72" s="55">
        <v>4</v>
      </c>
      <c r="AM72" s="55"/>
      <c r="AN72" s="55">
        <v>7</v>
      </c>
      <c r="AO72" s="55">
        <v>6</v>
      </c>
      <c r="AP72" s="55">
        <v>13</v>
      </c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</row>
    <row r="73" spans="1:126" ht="8.25">
      <c r="A73" s="55"/>
      <c r="B73" s="55" t="s">
        <v>609</v>
      </c>
      <c r="C73" s="55"/>
      <c r="D73" s="55">
        <v>7</v>
      </c>
      <c r="E73" s="55">
        <v>4</v>
      </c>
      <c r="F73" s="55">
        <v>26</v>
      </c>
      <c r="G73" s="55">
        <v>20</v>
      </c>
      <c r="H73" s="55">
        <v>15</v>
      </c>
      <c r="I73" s="55">
        <v>1</v>
      </c>
      <c r="J73" s="55">
        <v>1</v>
      </c>
      <c r="K73" s="55">
        <v>1</v>
      </c>
      <c r="L73" s="55">
        <v>1</v>
      </c>
      <c r="M73" s="55">
        <v>4</v>
      </c>
      <c r="N73" s="55"/>
      <c r="O73" s="55">
        <v>11.6</v>
      </c>
      <c r="P73" s="145">
        <v>11</v>
      </c>
      <c r="Q73" s="145">
        <f t="shared" si="3"/>
        <v>12.82051282051282</v>
      </c>
      <c r="R73" s="145"/>
      <c r="S73" s="55"/>
      <c r="T73" s="129">
        <v>78</v>
      </c>
      <c r="U73" s="129">
        <v>33</v>
      </c>
      <c r="V73" s="129"/>
      <c r="W73" s="143"/>
      <c r="X73" s="143"/>
      <c r="Y73" s="129"/>
      <c r="Z73" s="129"/>
      <c r="AA73" s="143"/>
      <c r="AB73" s="144"/>
      <c r="AC73" s="129"/>
      <c r="AD73" s="129"/>
      <c r="AE73" s="55"/>
      <c r="AF73" s="55"/>
      <c r="AG73" s="55"/>
      <c r="AH73" s="116" t="s">
        <v>610</v>
      </c>
      <c r="AI73" s="55">
        <f t="shared" si="5"/>
        <v>20</v>
      </c>
      <c r="AJ73" s="55">
        <v>2</v>
      </c>
      <c r="AK73" s="55">
        <v>5</v>
      </c>
      <c r="AL73" s="55">
        <v>1</v>
      </c>
      <c r="AM73" s="55">
        <v>3</v>
      </c>
      <c r="AN73" s="55"/>
      <c r="AO73" s="55">
        <v>7</v>
      </c>
      <c r="AP73" s="55">
        <v>2</v>
      </c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</row>
    <row r="74" spans="1:126" ht="8.25">
      <c r="A74" s="55"/>
      <c r="B74" s="55" t="s">
        <v>610</v>
      </c>
      <c r="C74" s="55"/>
      <c r="D74" s="55">
        <v>22</v>
      </c>
      <c r="E74" s="55">
        <v>14</v>
      </c>
      <c r="F74" s="55">
        <v>15</v>
      </c>
      <c r="G74" s="55">
        <v>8</v>
      </c>
      <c r="H74" s="55">
        <v>19</v>
      </c>
      <c r="I74" s="55">
        <v>2</v>
      </c>
      <c r="J74" s="55"/>
      <c r="K74" s="55">
        <v>0</v>
      </c>
      <c r="L74" s="55"/>
      <c r="M74" s="55">
        <v>1</v>
      </c>
      <c r="N74" s="55">
        <v>33.6</v>
      </c>
      <c r="O74" s="55">
        <v>16.3</v>
      </c>
      <c r="P74" s="145">
        <v>0</v>
      </c>
      <c r="Q74" s="145">
        <f t="shared" si="3"/>
        <v>0</v>
      </c>
      <c r="R74" s="145">
        <f t="shared" si="4"/>
        <v>20</v>
      </c>
      <c r="S74" s="55"/>
      <c r="T74" s="129">
        <v>68</v>
      </c>
      <c r="U74" s="129">
        <v>50</v>
      </c>
      <c r="V74" s="129"/>
      <c r="W74" s="143"/>
      <c r="X74" s="143"/>
      <c r="Y74" s="129"/>
      <c r="Z74" s="129"/>
      <c r="AA74" s="143"/>
      <c r="AB74" s="144"/>
      <c r="AC74" s="129"/>
      <c r="AD74" s="129"/>
      <c r="AE74" s="55"/>
      <c r="AF74" s="55"/>
      <c r="AG74" s="55"/>
      <c r="AH74" s="116" t="s">
        <v>676</v>
      </c>
      <c r="AI74" s="55">
        <f t="shared" si="5"/>
        <v>21</v>
      </c>
      <c r="AJ74" s="55">
        <v>1</v>
      </c>
      <c r="AK74" s="55">
        <v>1</v>
      </c>
      <c r="AL74" s="55"/>
      <c r="AM74" s="55"/>
      <c r="AN74" s="55">
        <v>6</v>
      </c>
      <c r="AO74" s="55">
        <v>13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</row>
    <row r="75" spans="1:126" ht="8.25">
      <c r="A75" s="55"/>
      <c r="B75" s="55" t="s">
        <v>676</v>
      </c>
      <c r="C75" s="55"/>
      <c r="D75" s="55">
        <v>25</v>
      </c>
      <c r="E75" s="55">
        <v>26</v>
      </c>
      <c r="F75" s="55">
        <v>27</v>
      </c>
      <c r="G75" s="55">
        <v>9</v>
      </c>
      <c r="H75" s="55">
        <v>21</v>
      </c>
      <c r="I75" s="55">
        <v>1</v>
      </c>
      <c r="J75" s="55">
        <v>1</v>
      </c>
      <c r="K75" s="55">
        <v>1</v>
      </c>
      <c r="L75" s="55">
        <v>1</v>
      </c>
      <c r="M75" s="55"/>
      <c r="N75" s="55">
        <v>12.8</v>
      </c>
      <c r="O75" s="55">
        <v>10.8</v>
      </c>
      <c r="P75" s="145">
        <v>11.6</v>
      </c>
      <c r="Q75" s="145">
        <f t="shared" si="3"/>
        <v>14.925373134328359</v>
      </c>
      <c r="R75" s="145">
        <f t="shared" si="4"/>
        <v>0</v>
      </c>
      <c r="S75" s="55"/>
      <c r="T75" s="129">
        <v>67</v>
      </c>
      <c r="U75" s="129">
        <v>66</v>
      </c>
      <c r="V75" s="129"/>
      <c r="W75" s="143"/>
      <c r="X75" s="143"/>
      <c r="Y75" s="129"/>
      <c r="Z75" s="129"/>
      <c r="AA75" s="143"/>
      <c r="AB75" s="144"/>
      <c r="AC75" s="129"/>
      <c r="AD75" s="129"/>
      <c r="AE75" s="55"/>
      <c r="AF75" s="55"/>
      <c r="AG75" s="55"/>
      <c r="AH75" s="116" t="s">
        <v>677</v>
      </c>
      <c r="AI75" s="55">
        <f t="shared" si="5"/>
        <v>38</v>
      </c>
      <c r="AJ75" s="55"/>
      <c r="AK75" s="55">
        <v>3</v>
      </c>
      <c r="AL75" s="55"/>
      <c r="AM75" s="55">
        <v>2</v>
      </c>
      <c r="AN75" s="55">
        <v>10</v>
      </c>
      <c r="AO75" s="55">
        <v>21</v>
      </c>
      <c r="AP75" s="55">
        <v>2</v>
      </c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</row>
    <row r="76" spans="1:126" ht="8.25">
      <c r="A76" s="55"/>
      <c r="B76" s="55" t="s">
        <v>677</v>
      </c>
      <c r="C76" s="55"/>
      <c r="D76" s="55">
        <v>28</v>
      </c>
      <c r="E76" s="55">
        <v>14</v>
      </c>
      <c r="F76" s="55">
        <v>31</v>
      </c>
      <c r="G76" s="55">
        <v>23</v>
      </c>
      <c r="H76" s="55">
        <v>19</v>
      </c>
      <c r="I76" s="55">
        <v>1</v>
      </c>
      <c r="J76" s="55"/>
      <c r="K76" s="55">
        <v>1</v>
      </c>
      <c r="L76" s="55">
        <v>1</v>
      </c>
      <c r="M76" s="55"/>
      <c r="N76" s="55">
        <v>23</v>
      </c>
      <c r="O76" s="55">
        <v>9.9</v>
      </c>
      <c r="P76" s="145">
        <v>13.7</v>
      </c>
      <c r="Q76" s="145">
        <f t="shared" si="3"/>
        <v>18.867924528301884</v>
      </c>
      <c r="R76" s="145">
        <f t="shared" si="4"/>
        <v>0</v>
      </c>
      <c r="S76" s="55"/>
      <c r="T76" s="129">
        <v>53</v>
      </c>
      <c r="U76" s="129">
        <v>54</v>
      </c>
      <c r="V76" s="129"/>
      <c r="W76" s="143"/>
      <c r="X76" s="143"/>
      <c r="Y76" s="129"/>
      <c r="Z76" s="129"/>
      <c r="AA76" s="143"/>
      <c r="AB76" s="144"/>
      <c r="AC76" s="129"/>
      <c r="AD76" s="129"/>
      <c r="AE76" s="55"/>
      <c r="AF76" s="55"/>
      <c r="AG76" s="55"/>
      <c r="AH76" s="116" t="s">
        <v>678</v>
      </c>
      <c r="AI76" s="55">
        <f t="shared" si="5"/>
        <v>14</v>
      </c>
      <c r="AJ76" s="55"/>
      <c r="AK76" s="55"/>
      <c r="AL76" s="55"/>
      <c r="AM76" s="55">
        <v>2</v>
      </c>
      <c r="AN76" s="55">
        <v>3</v>
      </c>
      <c r="AO76" s="55">
        <v>8</v>
      </c>
      <c r="AP76" s="55">
        <v>1</v>
      </c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</row>
    <row r="77" spans="1:126" ht="8.25">
      <c r="A77" s="55"/>
      <c r="B77" s="55" t="s">
        <v>678</v>
      </c>
      <c r="C77" s="55"/>
      <c r="D77" s="55">
        <v>8</v>
      </c>
      <c r="E77" s="55">
        <v>11</v>
      </c>
      <c r="F77" s="55">
        <v>8</v>
      </c>
      <c r="G77" s="55">
        <v>4</v>
      </c>
      <c r="H77" s="55">
        <v>10</v>
      </c>
      <c r="I77" s="55">
        <v>2</v>
      </c>
      <c r="J77" s="55">
        <v>3</v>
      </c>
      <c r="K77" s="55">
        <v>1</v>
      </c>
      <c r="L77" s="55">
        <v>1</v>
      </c>
      <c r="M77" s="55">
        <v>1</v>
      </c>
      <c r="N77" s="55">
        <v>37.7</v>
      </c>
      <c r="O77" s="55">
        <v>40.8</v>
      </c>
      <c r="P77" s="145">
        <v>23.8</v>
      </c>
      <c r="Q77" s="145">
        <f t="shared" si="3"/>
        <v>28.57142857142857</v>
      </c>
      <c r="R77" s="145">
        <f t="shared" si="4"/>
        <v>40</v>
      </c>
      <c r="S77" s="55"/>
      <c r="T77" s="129">
        <v>35</v>
      </c>
      <c r="U77" s="129">
        <v>25</v>
      </c>
      <c r="V77" s="129"/>
      <c r="W77" s="143"/>
      <c r="X77" s="143"/>
      <c r="Y77" s="129"/>
      <c r="Z77" s="129"/>
      <c r="AA77" s="143"/>
      <c r="AB77" s="144"/>
      <c r="AC77" s="129"/>
      <c r="AD77" s="129"/>
      <c r="AE77" s="55"/>
      <c r="AF77" s="55"/>
      <c r="AG77" s="55"/>
      <c r="AH77" s="116" t="s">
        <v>668</v>
      </c>
      <c r="AI77" s="55">
        <f t="shared" si="5"/>
        <v>131</v>
      </c>
      <c r="AJ77" s="55">
        <v>11</v>
      </c>
      <c r="AK77" s="55">
        <v>8</v>
      </c>
      <c r="AL77" s="55"/>
      <c r="AM77" s="55">
        <v>11</v>
      </c>
      <c r="AN77" s="55">
        <v>43</v>
      </c>
      <c r="AO77" s="55">
        <v>32</v>
      </c>
      <c r="AP77" s="55">
        <v>26</v>
      </c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</row>
    <row r="78" spans="1:126" ht="8.25">
      <c r="A78" s="55"/>
      <c r="B78" s="55" t="s">
        <v>668</v>
      </c>
      <c r="C78" s="55"/>
      <c r="D78" s="55">
        <v>118</v>
      </c>
      <c r="E78" s="55">
        <v>122</v>
      </c>
      <c r="F78" s="55">
        <v>115</v>
      </c>
      <c r="G78" s="55">
        <v>84</v>
      </c>
      <c r="H78" s="55">
        <v>85</v>
      </c>
      <c r="I78" s="55">
        <v>32</v>
      </c>
      <c r="J78" s="55">
        <v>26</v>
      </c>
      <c r="K78" s="55">
        <v>27</v>
      </c>
      <c r="L78" s="55">
        <v>19</v>
      </c>
      <c r="M78" s="55">
        <v>22</v>
      </c>
      <c r="N78" s="55">
        <v>24</v>
      </c>
      <c r="O78" s="55">
        <v>46.2</v>
      </c>
      <c r="P78" s="145">
        <v>40.4</v>
      </c>
      <c r="Q78" s="145">
        <f t="shared" si="3"/>
        <v>452.3809523809524</v>
      </c>
      <c r="R78" s="145">
        <f t="shared" si="4"/>
        <v>35.256410256410255</v>
      </c>
      <c r="S78" s="55"/>
      <c r="T78" s="129">
        <v>42</v>
      </c>
      <c r="U78" s="129">
        <v>624</v>
      </c>
      <c r="V78" s="129"/>
      <c r="W78" s="143"/>
      <c r="X78" s="143"/>
      <c r="Y78" s="129"/>
      <c r="Z78" s="129"/>
      <c r="AA78" s="143"/>
      <c r="AB78" s="144"/>
      <c r="AC78" s="129"/>
      <c r="AD78" s="129"/>
      <c r="AE78" s="55"/>
      <c r="AF78" s="55"/>
      <c r="AG78" s="55"/>
      <c r="AH78" s="116" t="s">
        <v>671</v>
      </c>
      <c r="AI78" s="55">
        <f t="shared" si="5"/>
        <v>12</v>
      </c>
      <c r="AJ78" s="55"/>
      <c r="AK78" s="55"/>
      <c r="AL78" s="55"/>
      <c r="AM78" s="55"/>
      <c r="AN78" s="55">
        <v>1</v>
      </c>
      <c r="AO78" s="55">
        <v>11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</row>
    <row r="79" spans="1:126" ht="8.25">
      <c r="A79" s="55"/>
      <c r="B79" s="55" t="s">
        <v>671</v>
      </c>
      <c r="C79" s="55"/>
      <c r="D79" s="55">
        <v>13</v>
      </c>
      <c r="E79" s="55">
        <v>29</v>
      </c>
      <c r="F79" s="55">
        <v>12</v>
      </c>
      <c r="G79" s="55">
        <v>9</v>
      </c>
      <c r="H79" s="55">
        <v>17</v>
      </c>
      <c r="I79" s="55"/>
      <c r="J79" s="55">
        <v>2</v>
      </c>
      <c r="K79" s="55">
        <v>1</v>
      </c>
      <c r="L79" s="55">
        <v>1</v>
      </c>
      <c r="M79" s="55">
        <v>1</v>
      </c>
      <c r="N79" s="55"/>
      <c r="O79" s="55"/>
      <c r="P79" s="145">
        <v>16.1</v>
      </c>
      <c r="Q79" s="145">
        <f>L79/T79*1000</f>
        <v>1.9011406844106464</v>
      </c>
      <c r="R79" s="145">
        <f t="shared" si="4"/>
        <v>25</v>
      </c>
      <c r="S79" s="55"/>
      <c r="T79" s="129">
        <v>526</v>
      </c>
      <c r="U79" s="129">
        <v>40</v>
      </c>
      <c r="V79" s="129"/>
      <c r="W79" s="143"/>
      <c r="X79" s="143"/>
      <c r="Y79" s="129"/>
      <c r="Z79" s="129"/>
      <c r="AA79" s="160"/>
      <c r="AB79" s="160"/>
      <c r="AC79" s="160"/>
      <c r="AD79" s="160"/>
      <c r="AE79" s="55"/>
      <c r="AF79" s="55"/>
      <c r="AG79" s="55"/>
      <c r="AH79" s="118" t="s">
        <v>672</v>
      </c>
      <c r="AI79" s="132">
        <f t="shared" si="5"/>
        <v>600</v>
      </c>
      <c r="AJ79" s="132">
        <f aca="true" t="shared" si="6" ref="AJ79:AP79">SUM(AJ60:AJ78)</f>
        <v>20</v>
      </c>
      <c r="AK79" s="132">
        <f t="shared" si="6"/>
        <v>39</v>
      </c>
      <c r="AL79" s="132">
        <f t="shared" si="6"/>
        <v>13</v>
      </c>
      <c r="AM79" s="132">
        <f t="shared" si="6"/>
        <v>60</v>
      </c>
      <c r="AN79" s="132">
        <f t="shared" si="6"/>
        <v>161</v>
      </c>
      <c r="AO79" s="132">
        <f t="shared" si="6"/>
        <v>229</v>
      </c>
      <c r="AP79" s="132">
        <f t="shared" si="6"/>
        <v>78</v>
      </c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</row>
    <row r="80" spans="1:126" ht="11.25" customHeight="1">
      <c r="A80" s="55"/>
      <c r="B80" s="132" t="s">
        <v>126</v>
      </c>
      <c r="C80" s="132"/>
      <c r="D80" s="132">
        <f aca="true" t="shared" si="7" ref="D80:M80">SUM(D61:D79)</f>
        <v>477</v>
      </c>
      <c r="E80" s="132">
        <f t="shared" si="7"/>
        <v>487</v>
      </c>
      <c r="F80" s="132">
        <f t="shared" si="7"/>
        <v>478</v>
      </c>
      <c r="G80" s="132">
        <f t="shared" si="7"/>
        <v>337</v>
      </c>
      <c r="H80" s="132">
        <f t="shared" si="7"/>
        <v>388</v>
      </c>
      <c r="I80" s="132">
        <f t="shared" si="7"/>
        <v>65</v>
      </c>
      <c r="J80" s="132">
        <f t="shared" si="7"/>
        <v>60</v>
      </c>
      <c r="K80" s="132">
        <f t="shared" si="7"/>
        <v>53</v>
      </c>
      <c r="L80" s="132">
        <f t="shared" si="7"/>
        <v>41</v>
      </c>
      <c r="M80" s="132">
        <f t="shared" si="7"/>
        <v>42</v>
      </c>
      <c r="N80" s="132">
        <v>36.1</v>
      </c>
      <c r="O80" s="132">
        <v>26.2</v>
      </c>
      <c r="P80" s="146">
        <v>32</v>
      </c>
      <c r="Q80" s="146">
        <f>L80/T80*1000</f>
        <v>23.04665542439573</v>
      </c>
      <c r="R80" s="146">
        <f t="shared" si="4"/>
        <v>26.481715006305173</v>
      </c>
      <c r="S80" s="55"/>
      <c r="T80" s="132">
        <f>SUM(T61:T79)</f>
        <v>1779</v>
      </c>
      <c r="U80" s="132">
        <f>SUM(U61:U79)</f>
        <v>1586</v>
      </c>
      <c r="V80" s="129"/>
      <c r="W80" s="160"/>
      <c r="X80" s="129"/>
      <c r="Y80" s="129"/>
      <c r="Z80" s="129"/>
      <c r="AA80" s="129"/>
      <c r="AB80" s="129"/>
      <c r="AC80" s="129"/>
      <c r="AD80" s="129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</row>
    <row r="81" spans="1:126" ht="8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145" t="s">
        <v>670</v>
      </c>
      <c r="R81" s="145" t="s">
        <v>670</v>
      </c>
      <c r="S81" s="55"/>
      <c r="T81" s="55"/>
      <c r="U81" s="55"/>
      <c r="V81" s="129"/>
      <c r="W81" s="129"/>
      <c r="X81" s="129"/>
      <c r="Y81" s="129"/>
      <c r="Z81" s="129"/>
      <c r="AA81" s="129"/>
      <c r="AB81" s="129"/>
      <c r="AC81" s="129"/>
      <c r="AD81" s="129"/>
      <c r="AE81" s="55"/>
      <c r="AF81" s="55"/>
      <c r="AG81" s="55"/>
      <c r="AH81" s="55"/>
      <c r="AI81" s="55" t="s">
        <v>681</v>
      </c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</row>
    <row r="82" spans="1:126" ht="8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129"/>
      <c r="W82" s="129"/>
      <c r="X82" s="129"/>
      <c r="Y82" s="129"/>
      <c r="Z82" s="129"/>
      <c r="AA82" s="129"/>
      <c r="AB82" s="129"/>
      <c r="AC82" s="129"/>
      <c r="AD82" s="129"/>
      <c r="AE82" s="55"/>
      <c r="AF82" s="55"/>
      <c r="AG82" s="55"/>
      <c r="AH82" s="55"/>
      <c r="AI82" s="55" t="s">
        <v>974</v>
      </c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</row>
    <row r="83" spans="1:126" ht="8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129"/>
      <c r="W83" s="129"/>
      <c r="X83" s="129"/>
      <c r="Y83" s="129"/>
      <c r="Z83" s="129"/>
      <c r="AA83" s="129"/>
      <c r="AB83" s="129"/>
      <c r="AC83" s="129"/>
      <c r="AD83" s="129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</row>
    <row r="84" spans="1:126" ht="8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129"/>
      <c r="W84" s="129"/>
      <c r="X84" s="129"/>
      <c r="Y84" s="129"/>
      <c r="Z84" s="129"/>
      <c r="AA84" s="129"/>
      <c r="AB84" s="129"/>
      <c r="AC84" s="129"/>
      <c r="AD84" s="129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</row>
    <row r="85" spans="1:126" ht="8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</row>
    <row r="86" spans="1:126" ht="8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</row>
    <row r="87" spans="1:126" ht="8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</row>
    <row r="88" spans="1:126" ht="8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161">
        <v>43</v>
      </c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</row>
    <row r="89" spans="1:126" ht="8.25">
      <c r="A89" s="55"/>
      <c r="B89" s="55"/>
      <c r="C89" s="55"/>
      <c r="D89" s="55"/>
      <c r="E89" s="55"/>
      <c r="F89" s="55"/>
      <c r="G89" s="55"/>
      <c r="H89" s="55"/>
      <c r="I89" s="55"/>
      <c r="J89" s="55" t="s">
        <v>670</v>
      </c>
      <c r="K89" s="55"/>
      <c r="L89" s="161"/>
      <c r="M89" s="55" t="s">
        <v>670</v>
      </c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</row>
    <row r="90" spans="1:126" ht="8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</row>
    <row r="91" spans="1:126" ht="8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</row>
    <row r="92" spans="1:126" ht="8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</row>
    <row r="93" spans="1:126" ht="8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</row>
    <row r="94" spans="1:126" ht="8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</row>
    <row r="95" spans="1:126" ht="8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</row>
    <row r="96" spans="1:126" ht="8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</row>
    <row r="97" spans="1:126" ht="8.25">
      <c r="A97" s="822">
        <v>50</v>
      </c>
      <c r="B97" s="822"/>
      <c r="C97" s="822"/>
      <c r="D97" s="822"/>
      <c r="E97" s="822"/>
      <c r="F97" s="822"/>
      <c r="G97" s="822"/>
      <c r="H97" s="822"/>
      <c r="I97" s="822"/>
      <c r="J97" s="822"/>
      <c r="K97" s="822"/>
      <c r="L97" s="822"/>
      <c r="M97" s="822"/>
      <c r="N97" s="822"/>
      <c r="O97" s="822"/>
      <c r="P97" s="822"/>
      <c r="Q97" s="822"/>
      <c r="R97" s="822"/>
      <c r="S97" s="822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</row>
    <row r="98" spans="1:126" ht="8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</row>
    <row r="99" spans="1:126" ht="8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</row>
    <row r="100" spans="1:126" ht="8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</row>
    <row r="101" spans="1:126" ht="8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</row>
    <row r="102" spans="1:126" ht="8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</row>
    <row r="103" spans="1:126" ht="8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</row>
    <row r="104" spans="1:126" ht="8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</row>
    <row r="105" spans="1:126" ht="8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</row>
    <row r="106" spans="1:126" ht="8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</row>
    <row r="107" spans="1:126" ht="8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</row>
    <row r="108" spans="1:126" ht="8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</row>
    <row r="109" spans="1:126" ht="8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</row>
    <row r="110" spans="1:126" ht="8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</row>
    <row r="111" spans="1:126" ht="8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</row>
    <row r="112" spans="1:126" ht="8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</row>
    <row r="113" spans="1:126" ht="8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</row>
    <row r="114" spans="1:126" ht="8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</row>
    <row r="115" spans="1:126" ht="8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</row>
    <row r="116" spans="1:126" ht="8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</row>
    <row r="117" spans="1:126" ht="8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</row>
    <row r="118" spans="1:126" ht="8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</row>
    <row r="119" spans="1:126" ht="8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</row>
    <row r="120" spans="1:126" ht="8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</row>
    <row r="121" spans="1:126" ht="8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</row>
    <row r="122" spans="1:126" ht="8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</row>
    <row r="123" spans="1:126" ht="8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</row>
    <row r="124" spans="1:126" ht="8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</row>
    <row r="125" spans="1:126" ht="8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</row>
    <row r="126" spans="1:126" ht="8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</row>
    <row r="127" spans="1:126" ht="8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</row>
    <row r="128" spans="1:126" ht="8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</row>
    <row r="129" spans="1:126" ht="8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</row>
    <row r="130" spans="1:126" ht="8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</row>
    <row r="131" spans="1:126" ht="8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</row>
    <row r="132" spans="1:126" ht="8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</row>
    <row r="133" spans="1:126" ht="8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</row>
    <row r="134" spans="1:126" ht="8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</row>
    <row r="135" spans="1:126" ht="8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</row>
    <row r="136" spans="1:126" ht="8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</row>
    <row r="137" spans="1:126" ht="8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</row>
    <row r="138" spans="1:126" ht="8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</row>
    <row r="139" spans="1:126" ht="8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</row>
    <row r="140" spans="1:126" ht="8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</row>
    <row r="141" spans="1:126" ht="8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</row>
    <row r="142" spans="1:126" ht="8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</row>
    <row r="143" spans="1:126" ht="8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</row>
    <row r="144" spans="1:126" ht="8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</row>
    <row r="145" spans="1:126" ht="8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</row>
    <row r="146" spans="1:126" ht="8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</row>
    <row r="147" spans="1:126" ht="8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</row>
    <row r="148" spans="1:126" ht="8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</row>
    <row r="149" spans="1:126" ht="8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</row>
    <row r="150" spans="1:126" ht="8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</row>
    <row r="151" spans="1:126" ht="8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</row>
    <row r="152" spans="1:126" ht="8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</row>
    <row r="153" spans="1:126" ht="8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</row>
    <row r="154" spans="1:126" ht="8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</row>
    <row r="155" spans="1:126" ht="8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</row>
    <row r="156" spans="1:126" ht="8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</row>
    <row r="157" spans="1:126" ht="8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</row>
    <row r="158" spans="1:126" ht="8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</row>
    <row r="159" spans="1:126" ht="8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</row>
    <row r="160" spans="1:126" ht="8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</row>
    <row r="161" spans="1:126" ht="8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</row>
    <row r="162" spans="1:126" ht="8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</row>
    <row r="163" spans="1:126" ht="8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</row>
    <row r="164" spans="1:126" ht="8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</row>
    <row r="165" spans="1:126" ht="8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</row>
    <row r="166" spans="1:126" ht="8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</row>
    <row r="167" spans="1:126" ht="8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</row>
    <row r="168" spans="1:126" ht="8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</row>
    <row r="169" spans="1:126" ht="8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</row>
    <row r="170" spans="1:126" ht="8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</row>
    <row r="171" spans="1:126" ht="8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</row>
    <row r="172" spans="1:126" ht="8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</row>
    <row r="173" spans="1:126" ht="8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</row>
    <row r="174" spans="1:126" ht="8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</row>
    <row r="175" spans="1:126" ht="8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</row>
    <row r="176" spans="1:126" ht="8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</row>
    <row r="177" spans="1:126" ht="8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</row>
    <row r="178" spans="1:126" ht="8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</row>
    <row r="179" spans="1:126" ht="8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</row>
    <row r="180" spans="1:126" ht="8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</row>
    <row r="181" spans="1:126" ht="8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</row>
    <row r="182" spans="1:126" ht="8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</row>
    <row r="183" spans="1:126" ht="8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</row>
    <row r="184" spans="1:126" ht="8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</row>
    <row r="185" spans="1:126" ht="8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</row>
    <row r="186" spans="1:126" ht="8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</row>
    <row r="187" spans="1:126" ht="8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</row>
    <row r="188" spans="1:126" ht="8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</row>
    <row r="189" spans="1:126" ht="8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</row>
    <row r="190" spans="1:126" ht="8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</row>
    <row r="191" spans="1:126" ht="8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</row>
    <row r="192" spans="1:126" ht="8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</row>
    <row r="193" spans="1:126" ht="8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</row>
    <row r="194" spans="1:126" ht="8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</row>
    <row r="195" spans="1:126" ht="8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</row>
    <row r="196" spans="1:126" ht="8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</row>
    <row r="197" spans="1:126" ht="8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</row>
    <row r="198" spans="1:126" ht="8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</row>
    <row r="199" spans="1:126" ht="8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</row>
    <row r="200" spans="1:126" ht="8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</row>
    <row r="201" spans="1:126" ht="8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</row>
    <row r="202" spans="1:126" ht="8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</row>
    <row r="203" spans="1:126" ht="8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</row>
    <row r="204" spans="1:126" ht="8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</row>
    <row r="205" spans="1:126" ht="8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</row>
    <row r="206" spans="1:126" ht="8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</row>
    <row r="207" spans="1:126" ht="8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</row>
    <row r="208" spans="1:126" ht="8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</row>
    <row r="209" spans="1:126" ht="8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</row>
    <row r="210" spans="1:126" ht="8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</row>
    <row r="211" spans="1:126" ht="8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</row>
    <row r="212" spans="1:126" ht="8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</row>
    <row r="213" spans="1:126" ht="8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</row>
    <row r="214" spans="1:126" ht="8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</row>
    <row r="215" spans="1:126" ht="8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</row>
    <row r="216" spans="1:126" ht="8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</row>
    <row r="217" spans="1:126" ht="8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</row>
    <row r="218" spans="1:126" ht="8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</row>
    <row r="219" spans="1:126" ht="8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</row>
    <row r="220" spans="1:126" ht="8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</row>
    <row r="221" spans="1:126" ht="8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</row>
    <row r="222" spans="1:126" ht="8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</row>
    <row r="223" spans="1:126" ht="8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</row>
    <row r="224" spans="1:126" ht="8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</row>
    <row r="225" spans="1:126" ht="8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</row>
    <row r="226" spans="1:126" ht="8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</row>
    <row r="227" spans="1:126" ht="8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</row>
    <row r="228" spans="1:126" ht="8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</row>
    <row r="229" spans="1:126" ht="8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</row>
    <row r="230" spans="1:126" ht="8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</row>
    <row r="231" spans="1:126" ht="8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</row>
    <row r="232" spans="1:126" ht="8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</row>
    <row r="233" spans="1:126" ht="8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</row>
    <row r="234" spans="1:126" ht="8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</row>
    <row r="235" spans="1:126" ht="8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</row>
    <row r="236" spans="1:126" ht="8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</row>
    <row r="237" spans="1:126" ht="8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</row>
    <row r="238" spans="1:126" ht="8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</row>
    <row r="239" spans="1:126" ht="8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</row>
    <row r="240" spans="1:126" ht="8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</row>
    <row r="241" spans="1:126" ht="8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</row>
    <row r="242" spans="1:126" ht="8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</row>
    <row r="243" spans="1:126" ht="8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</row>
    <row r="244" spans="1:126" ht="8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</row>
    <row r="245" spans="1:126" ht="8.2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</row>
    <row r="246" spans="1:126" ht="8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</row>
    <row r="247" spans="1:126" ht="8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</row>
    <row r="248" spans="1:126" ht="8.2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</row>
    <row r="249" spans="1:126" ht="8.2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</row>
    <row r="250" spans="1:126" ht="8.2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</row>
    <row r="251" spans="1:126" ht="8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</row>
    <row r="252" spans="1:126" ht="8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</row>
    <row r="253" spans="1:126" ht="8.2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</row>
    <row r="254" spans="1:126" ht="8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</row>
    <row r="255" spans="1:126" ht="8.2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</row>
    <row r="256" spans="1:126" ht="8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</row>
    <row r="257" spans="1:126" ht="8.2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</row>
    <row r="258" spans="1:126" ht="8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</row>
    <row r="259" spans="1:126" ht="8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</row>
    <row r="260" spans="1:126" ht="8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</row>
    <row r="261" spans="1:126" ht="8.2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</row>
    <row r="262" spans="1:126" ht="8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</row>
    <row r="263" spans="1:126" ht="8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</row>
    <row r="264" spans="1:126" ht="8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</row>
    <row r="265" spans="1:126" ht="8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</row>
    <row r="266" spans="1:126" ht="8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</row>
    <row r="267" spans="1:126" ht="8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</row>
    <row r="268" spans="1:126" ht="8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</row>
    <row r="269" spans="1:126" ht="8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</row>
    <row r="270" spans="1:126" ht="8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</row>
    <row r="271" spans="1:126" ht="8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</row>
    <row r="272" spans="1:126" ht="8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</row>
    <row r="273" spans="1:126" ht="8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</row>
    <row r="274" spans="1:126" ht="8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</row>
    <row r="275" spans="1:126" ht="8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</row>
    <row r="276" spans="1:126" ht="8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</row>
    <row r="277" spans="1:126" ht="8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</row>
    <row r="278" spans="1:126" ht="8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</row>
    <row r="279" spans="1:126" ht="8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</row>
    <row r="280" spans="1:126" ht="8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</row>
    <row r="281" spans="1:126" ht="8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</row>
    <row r="282" spans="1:126" ht="8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</row>
    <row r="283" spans="1:126" ht="8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</row>
    <row r="284" spans="1:126" ht="8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</row>
    <row r="285" spans="1:126" ht="8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</row>
    <row r="286" spans="1:126" ht="8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</row>
    <row r="287" spans="1:126" ht="8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</row>
    <row r="288" spans="1:126" ht="8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</row>
    <row r="289" spans="1:126" ht="8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</row>
    <row r="290" spans="1:126" ht="8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</row>
    <row r="291" spans="1:126" ht="8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</row>
    <row r="292" spans="1:126" ht="8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</row>
    <row r="293" spans="1:126" ht="8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</row>
    <row r="294" spans="1:126" ht="8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</row>
    <row r="295" spans="1:126" ht="8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</row>
    <row r="296" spans="1:126" ht="8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</row>
    <row r="297" spans="1:126" ht="8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</row>
    <row r="298" spans="1:126" ht="8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</row>
    <row r="299" spans="1:126" ht="8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</row>
    <row r="300" spans="1:126" ht="8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</row>
    <row r="301" spans="1:126" ht="8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</row>
    <row r="302" spans="1:126" ht="8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</row>
    <row r="303" spans="1:126" ht="8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</row>
    <row r="304" spans="1:126" ht="8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</row>
    <row r="305" spans="1:126" ht="8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</row>
    <row r="306" spans="1:126" ht="8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</row>
    <row r="307" spans="1:126" ht="8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</row>
    <row r="308" spans="1:126" ht="8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</row>
    <row r="309" spans="1:126" ht="8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</row>
    <row r="310" spans="1:126" ht="8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</row>
    <row r="311" spans="1:126" ht="8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</row>
    <row r="312" spans="1:126" ht="8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</row>
    <row r="313" spans="1:126" ht="8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</row>
    <row r="314" spans="1:126" ht="8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</row>
    <row r="315" spans="1:126" ht="8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</row>
    <row r="316" spans="1:126" ht="8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</row>
    <row r="317" spans="1:126" ht="8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</row>
    <row r="318" spans="1:126" ht="8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</row>
    <row r="319" spans="1:126" ht="8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</row>
    <row r="320" spans="1:126" ht="8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</row>
    <row r="321" spans="1:126" ht="8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</row>
    <row r="322" spans="1:126" ht="8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</row>
    <row r="323" spans="1:126" ht="8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</row>
    <row r="324" spans="1:126" ht="8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</row>
    <row r="325" spans="1:126" ht="8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</row>
    <row r="326" spans="1:126" ht="8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</row>
    <row r="327" spans="1:126" ht="8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</row>
    <row r="328" spans="1:126" ht="8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</row>
    <row r="329" spans="1:126" ht="8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</row>
    <row r="330" spans="1:126" ht="8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</row>
    <row r="331" spans="1:126" ht="8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</row>
    <row r="332" spans="1:126" ht="8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</row>
    <row r="333" spans="1:126" ht="8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</row>
    <row r="334" spans="1:126" ht="8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</row>
    <row r="335" spans="1:126" ht="8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</row>
    <row r="336" spans="1:126" ht="8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</row>
    <row r="337" spans="1:126" ht="8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</row>
    <row r="338" spans="1:126" ht="8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</row>
    <row r="339" spans="1:126" ht="8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</row>
    <row r="340" spans="1:126" ht="8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</row>
    <row r="341" spans="1:126" ht="8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</row>
    <row r="342" spans="1:126" ht="8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</row>
    <row r="343" spans="1:126" ht="8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</row>
    <row r="344" spans="1:126" ht="8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</row>
    <row r="345" spans="1:126" ht="8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</row>
    <row r="346" spans="1:126" ht="8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</row>
    <row r="347" spans="1:126" ht="8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</row>
    <row r="348" spans="1:126" ht="8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</row>
    <row r="349" spans="1:126" ht="8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</row>
    <row r="350" spans="1:126" ht="8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</row>
    <row r="351" spans="1:126" ht="8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</row>
    <row r="352" spans="1:126" ht="8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</row>
    <row r="353" spans="1:126" ht="8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</row>
    <row r="354" spans="1:126" ht="8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</row>
    <row r="355" spans="1:126" ht="8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</row>
    <row r="356" spans="1:126" ht="8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</row>
    <row r="357" spans="1:126" ht="8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</row>
    <row r="358" spans="1:126" ht="8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</row>
    <row r="359" spans="1:126" ht="8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</row>
    <row r="360" spans="1:126" ht="8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</row>
    <row r="361" spans="1:126" ht="8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</row>
    <row r="362" spans="1:126" ht="8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</row>
    <row r="363" spans="1:126" ht="8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</row>
    <row r="364" spans="1:126" ht="8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</row>
    <row r="365" spans="1:126" ht="8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</row>
    <row r="366" spans="1:126" ht="8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</row>
    <row r="367" spans="1:126" ht="8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</row>
    <row r="368" spans="1:126" ht="8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</row>
    <row r="369" spans="1:126" ht="8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</row>
    <row r="370" spans="1:126" ht="8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</row>
    <row r="371" spans="1:126" ht="8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</row>
    <row r="372" spans="1:126" ht="8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</row>
    <row r="373" spans="1:126" ht="8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</row>
    <row r="374" spans="1:126" ht="8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</row>
    <row r="375" spans="1:126" ht="8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</row>
    <row r="376" spans="1:126" ht="8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</row>
    <row r="377" spans="1:126" ht="8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</row>
    <row r="378" spans="1:126" ht="8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</row>
    <row r="379" spans="1:126" ht="8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</row>
    <row r="380" spans="1:126" ht="8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</row>
    <row r="381" spans="1:126" ht="8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</row>
    <row r="382" spans="1:126" ht="8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</row>
    <row r="383" spans="1:126" ht="8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</row>
    <row r="384" spans="1:126" ht="8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</row>
    <row r="385" spans="1:126" ht="8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</row>
    <row r="386" spans="1:126" ht="8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</row>
    <row r="387" spans="1:126" ht="8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</row>
    <row r="388" spans="1:126" ht="8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</row>
    <row r="389" spans="1:126" ht="8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</row>
    <row r="390" spans="1:126" ht="8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</row>
    <row r="391" spans="1:126" ht="8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</row>
    <row r="392" spans="1:126" ht="8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</row>
    <row r="393" spans="1:126" ht="8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</row>
    <row r="394" spans="1:126" ht="8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</row>
    <row r="395" spans="1:126" ht="8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</row>
    <row r="396" spans="1:126" ht="8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</row>
    <row r="397" spans="1:126" ht="8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</row>
    <row r="398" spans="1:126" ht="8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</row>
    <row r="399" spans="1:126" ht="8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</row>
    <row r="400" spans="1:126" ht="8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</row>
    <row r="401" spans="1:126" ht="8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</row>
    <row r="402" spans="1:126" ht="8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</row>
    <row r="403" spans="1:126" ht="8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</row>
    <row r="404" spans="1:126" ht="8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</row>
    <row r="405" spans="1:126" ht="8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</row>
    <row r="406" spans="1:126" ht="8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</row>
    <row r="407" spans="1:126" ht="8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</row>
    <row r="408" spans="1:126" ht="8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</row>
    <row r="409" spans="1:126" ht="8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</row>
    <row r="410" spans="1:126" ht="8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</row>
    <row r="411" spans="1:126" ht="8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</row>
    <row r="412" spans="1:126" ht="8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</row>
    <row r="413" spans="1:126" ht="8.2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</row>
    <row r="414" spans="1:126" ht="8.25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</row>
    <row r="415" spans="1:126" ht="8.2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</row>
    <row r="416" spans="1:126" ht="8.25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</row>
    <row r="417" spans="1:126" ht="8.25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</row>
    <row r="418" spans="1:126" ht="8.25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</row>
    <row r="419" spans="1:126" ht="8.25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</row>
    <row r="420" spans="1:126" ht="8.25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</row>
    <row r="421" spans="1:126" ht="8.25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</row>
    <row r="422" spans="1:126" ht="8.25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</row>
    <row r="423" spans="1:126" ht="8.25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</row>
    <row r="424" spans="1:126" ht="8.25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</row>
    <row r="425" spans="1:126" ht="8.2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</row>
    <row r="426" spans="1:126" ht="8.25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</row>
    <row r="427" spans="1:126" ht="8.25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</row>
    <row r="428" spans="1:126" ht="8.25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</row>
    <row r="429" spans="1:126" ht="8.25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</row>
    <row r="430" spans="1:126" ht="8.25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</row>
    <row r="431" spans="1:126" ht="8.25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</row>
    <row r="432" spans="1:126" ht="8.25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</row>
    <row r="433" spans="1:126" ht="8.25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</row>
    <row r="434" spans="1:126" ht="8.25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</row>
    <row r="435" spans="1:126" ht="8.2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</row>
    <row r="436" spans="1:126" ht="8.25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</row>
    <row r="437" spans="1:126" ht="8.25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</row>
    <row r="438" spans="1:126" ht="8.25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</row>
    <row r="439" spans="1:126" ht="8.25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</row>
    <row r="440" spans="1:126" ht="8.25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</row>
    <row r="441" spans="1:126" ht="8.25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</row>
    <row r="442" spans="1:126" ht="8.25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</row>
    <row r="443" spans="1:126" ht="8.25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</row>
    <row r="444" spans="1:126" ht="8.25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</row>
    <row r="445" spans="1:126" ht="8.2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</row>
    <row r="446" spans="1:126" ht="8.25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</row>
    <row r="447" spans="1:126" ht="8.25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</row>
    <row r="448" spans="1:126" ht="8.25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</row>
    <row r="449" spans="1:126" ht="8.25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</row>
    <row r="450" spans="1:126" ht="8.25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</row>
    <row r="451" spans="1:126" ht="8.25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</row>
    <row r="452" spans="1:126" ht="8.25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</row>
    <row r="453" spans="1:126" ht="8.25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</row>
    <row r="454" spans="1:126" ht="8.25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</row>
    <row r="455" spans="1:126" ht="8.2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</row>
    <row r="456" spans="1:126" ht="8.25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</row>
    <row r="457" spans="1:126" ht="8.25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</row>
    <row r="458" spans="1:126" ht="8.25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</row>
    <row r="459" spans="1:126" ht="8.25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</row>
    <row r="460" spans="1:126" ht="8.25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</row>
    <row r="461" spans="1:126" ht="8.25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</row>
    <row r="462" spans="1:126" ht="8.25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</row>
    <row r="463" spans="1:126" ht="8.25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</row>
    <row r="464" spans="1:126" ht="8.25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</row>
    <row r="465" spans="1:126" ht="8.2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</row>
    <row r="466" spans="1:126" ht="8.25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</row>
    <row r="467" spans="1:126" ht="8.25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</row>
    <row r="468" spans="1:126" ht="8.25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</row>
    <row r="469" spans="1:126" ht="8.25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</row>
    <row r="470" spans="1:126" ht="8.25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Y470" s="55"/>
      <c r="BZ470" s="55"/>
      <c r="CA470" s="55"/>
      <c r="CB470" s="55"/>
      <c r="CC470" s="55"/>
      <c r="CD470" s="55"/>
      <c r="CE470" s="55"/>
      <c r="CF470" s="55"/>
      <c r="CG470" s="55"/>
      <c r="CH470" s="55"/>
      <c r="CI470" s="55"/>
      <c r="CJ470" s="55"/>
      <c r="CK470" s="55"/>
      <c r="CL470" s="55"/>
      <c r="CM470" s="55"/>
      <c r="CN470" s="55"/>
      <c r="CO470" s="55"/>
      <c r="CP470" s="55"/>
      <c r="CQ470" s="55"/>
      <c r="CR470" s="55"/>
      <c r="CS470" s="55"/>
      <c r="CT470" s="55"/>
      <c r="CU470" s="55"/>
      <c r="CV470" s="55"/>
      <c r="CW470" s="55"/>
      <c r="CX470" s="55"/>
      <c r="CY470" s="55"/>
      <c r="CZ470" s="55"/>
      <c r="DA470" s="55"/>
      <c r="DB470" s="55"/>
      <c r="DC470" s="55"/>
      <c r="DD470" s="55"/>
      <c r="DE470" s="55"/>
      <c r="DF470" s="55"/>
      <c r="DG470" s="55"/>
      <c r="DH470" s="55"/>
      <c r="DI470" s="55"/>
      <c r="DJ470" s="55"/>
      <c r="DK470" s="55"/>
      <c r="DL470" s="55"/>
      <c r="DM470" s="55"/>
      <c r="DN470" s="55"/>
      <c r="DO470" s="55"/>
      <c r="DP470" s="55"/>
      <c r="DQ470" s="55"/>
      <c r="DR470" s="55"/>
      <c r="DS470" s="55"/>
      <c r="DT470" s="55"/>
      <c r="DU470" s="55"/>
      <c r="DV470" s="55"/>
    </row>
    <row r="471" spans="1:126" ht="8.25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5"/>
      <c r="BQ471" s="55"/>
      <c r="BR471" s="55"/>
      <c r="BS471" s="55"/>
      <c r="BT471" s="55"/>
      <c r="BU471" s="55"/>
      <c r="BV471" s="55"/>
      <c r="BW471" s="55"/>
      <c r="BX471" s="55"/>
      <c r="BY471" s="55"/>
      <c r="BZ471" s="55"/>
      <c r="CA471" s="55"/>
      <c r="CB471" s="55"/>
      <c r="CC471" s="55"/>
      <c r="CD471" s="55"/>
      <c r="CE471" s="55"/>
      <c r="CF471" s="55"/>
      <c r="CG471" s="55"/>
      <c r="CH471" s="55"/>
      <c r="CI471" s="55"/>
      <c r="CJ471" s="55"/>
      <c r="CK471" s="55"/>
      <c r="CL471" s="55"/>
      <c r="CM471" s="55"/>
      <c r="CN471" s="55"/>
      <c r="CO471" s="55"/>
      <c r="CP471" s="55"/>
      <c r="CQ471" s="55"/>
      <c r="CR471" s="55"/>
      <c r="CS471" s="55"/>
      <c r="CT471" s="55"/>
      <c r="CU471" s="55"/>
      <c r="CV471" s="55"/>
      <c r="CW471" s="55"/>
      <c r="CX471" s="55"/>
      <c r="CY471" s="55"/>
      <c r="CZ471" s="55"/>
      <c r="DA471" s="55"/>
      <c r="DB471" s="55"/>
      <c r="DC471" s="55"/>
      <c r="DD471" s="55"/>
      <c r="DE471" s="55"/>
      <c r="DF471" s="55"/>
      <c r="DG471" s="55"/>
      <c r="DH471" s="55"/>
      <c r="DI471" s="55"/>
      <c r="DJ471" s="55"/>
      <c r="DK471" s="55"/>
      <c r="DL471" s="55"/>
      <c r="DM471" s="55"/>
      <c r="DN471" s="55"/>
      <c r="DO471" s="55"/>
      <c r="DP471" s="55"/>
      <c r="DQ471" s="55"/>
      <c r="DR471" s="55"/>
      <c r="DS471" s="55"/>
      <c r="DT471" s="55"/>
      <c r="DU471" s="55"/>
      <c r="DV471" s="55"/>
    </row>
    <row r="472" spans="1:126" ht="8.25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  <c r="CO472" s="55"/>
      <c r="CP472" s="55"/>
      <c r="CQ472" s="55"/>
      <c r="CR472" s="55"/>
      <c r="CS472" s="55"/>
      <c r="CT472" s="55"/>
      <c r="CU472" s="55"/>
      <c r="CV472" s="55"/>
      <c r="CW472" s="55"/>
      <c r="CX472" s="55"/>
      <c r="CY472" s="55"/>
      <c r="CZ472" s="55"/>
      <c r="DA472" s="55"/>
      <c r="DB472" s="55"/>
      <c r="DC472" s="55"/>
      <c r="DD472" s="55"/>
      <c r="DE472" s="55"/>
      <c r="DF472" s="55"/>
      <c r="DG472" s="55"/>
      <c r="DH472" s="55"/>
      <c r="DI472" s="55"/>
      <c r="DJ472" s="55"/>
      <c r="DK472" s="55"/>
      <c r="DL472" s="55"/>
      <c r="DM472" s="55"/>
      <c r="DN472" s="55"/>
      <c r="DO472" s="55"/>
      <c r="DP472" s="55"/>
      <c r="DQ472" s="55"/>
      <c r="DR472" s="55"/>
      <c r="DS472" s="55"/>
      <c r="DT472" s="55"/>
      <c r="DU472" s="55"/>
      <c r="DV472" s="55"/>
    </row>
    <row r="473" spans="1:126" ht="8.25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</row>
    <row r="474" spans="1:126" ht="8.25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</row>
    <row r="475" spans="1:126" ht="8.2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Y475" s="55"/>
      <c r="BZ475" s="55"/>
      <c r="CA475" s="55"/>
      <c r="CB475" s="55"/>
      <c r="CC475" s="55"/>
      <c r="CD475" s="55"/>
      <c r="CE475" s="55"/>
      <c r="CF475" s="55"/>
      <c r="CG475" s="55"/>
      <c r="CH475" s="55"/>
      <c r="CI475" s="55"/>
      <c r="CJ475" s="55"/>
      <c r="CK475" s="55"/>
      <c r="CL475" s="55"/>
      <c r="CM475" s="55"/>
      <c r="CN475" s="55"/>
      <c r="CO475" s="55"/>
      <c r="CP475" s="55"/>
      <c r="CQ475" s="55"/>
      <c r="CR475" s="55"/>
      <c r="CS475" s="55"/>
      <c r="CT475" s="55"/>
      <c r="CU475" s="55"/>
      <c r="CV475" s="55"/>
      <c r="CW475" s="55"/>
      <c r="CX475" s="55"/>
      <c r="CY475" s="55"/>
      <c r="CZ475" s="55"/>
      <c r="DA475" s="55"/>
      <c r="DB475" s="55"/>
      <c r="DC475" s="55"/>
      <c r="DD475" s="55"/>
      <c r="DE475" s="55"/>
      <c r="DF475" s="55"/>
      <c r="DG475" s="55"/>
      <c r="DH475" s="55"/>
      <c r="DI475" s="55"/>
      <c r="DJ475" s="55"/>
      <c r="DK475" s="55"/>
      <c r="DL475" s="55"/>
      <c r="DM475" s="55"/>
      <c r="DN475" s="55"/>
      <c r="DO475" s="55"/>
      <c r="DP475" s="55"/>
      <c r="DQ475" s="55"/>
      <c r="DR475" s="55"/>
      <c r="DS475" s="55"/>
      <c r="DT475" s="55"/>
      <c r="DU475" s="55"/>
      <c r="DV475" s="55"/>
    </row>
    <row r="476" spans="1:126" ht="8.25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55"/>
      <c r="BX476" s="55"/>
      <c r="BY476" s="55"/>
      <c r="BZ476" s="55"/>
      <c r="CA476" s="55"/>
      <c r="CB476" s="55"/>
      <c r="CC476" s="55"/>
      <c r="CD476" s="55"/>
      <c r="CE476" s="55"/>
      <c r="CF476" s="55"/>
      <c r="CG476" s="55"/>
      <c r="CH476" s="55"/>
      <c r="CI476" s="55"/>
      <c r="CJ476" s="55"/>
      <c r="CK476" s="55"/>
      <c r="CL476" s="55"/>
      <c r="CM476" s="55"/>
      <c r="CN476" s="55"/>
      <c r="CO476" s="55"/>
      <c r="CP476" s="55"/>
      <c r="CQ476" s="55"/>
      <c r="CR476" s="55"/>
      <c r="CS476" s="55"/>
      <c r="CT476" s="55"/>
      <c r="CU476" s="55"/>
      <c r="CV476" s="55"/>
      <c r="CW476" s="55"/>
      <c r="CX476" s="55"/>
      <c r="CY476" s="55"/>
      <c r="CZ476" s="55"/>
      <c r="DA476" s="55"/>
      <c r="DB476" s="55"/>
      <c r="DC476" s="55"/>
      <c r="DD476" s="55"/>
      <c r="DE476" s="55"/>
      <c r="DF476" s="55"/>
      <c r="DG476" s="55"/>
      <c r="DH476" s="55"/>
      <c r="DI476" s="55"/>
      <c r="DJ476" s="55"/>
      <c r="DK476" s="55"/>
      <c r="DL476" s="55"/>
      <c r="DM476" s="55"/>
      <c r="DN476" s="55"/>
      <c r="DO476" s="55"/>
      <c r="DP476" s="55"/>
      <c r="DQ476" s="55"/>
      <c r="DR476" s="55"/>
      <c r="DS476" s="55"/>
      <c r="DT476" s="55"/>
      <c r="DU476" s="55"/>
      <c r="DV476" s="55"/>
    </row>
    <row r="477" spans="1:126" ht="8.25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  <c r="CE477" s="55"/>
      <c r="CF477" s="55"/>
      <c r="CG477" s="55"/>
      <c r="CH477" s="55"/>
      <c r="CI477" s="55"/>
      <c r="CJ477" s="55"/>
      <c r="CK477" s="55"/>
      <c r="CL477" s="55"/>
      <c r="CM477" s="55"/>
      <c r="CN477" s="55"/>
      <c r="CO477" s="55"/>
      <c r="CP477" s="55"/>
      <c r="CQ477" s="55"/>
      <c r="CR477" s="55"/>
      <c r="CS477" s="55"/>
      <c r="CT477" s="55"/>
      <c r="CU477" s="55"/>
      <c r="CV477" s="55"/>
      <c r="CW477" s="55"/>
      <c r="CX477" s="55"/>
      <c r="CY477" s="55"/>
      <c r="CZ477" s="55"/>
      <c r="DA477" s="55"/>
      <c r="DB477" s="55"/>
      <c r="DC477" s="55"/>
      <c r="DD477" s="55"/>
      <c r="DE477" s="55"/>
      <c r="DF477" s="55"/>
      <c r="DG477" s="55"/>
      <c r="DH477" s="55"/>
      <c r="DI477" s="55"/>
      <c r="DJ477" s="55"/>
      <c r="DK477" s="55"/>
      <c r="DL477" s="55"/>
      <c r="DM477" s="55"/>
      <c r="DN477" s="55"/>
      <c r="DO477" s="55"/>
      <c r="DP477" s="55"/>
      <c r="DQ477" s="55"/>
      <c r="DR477" s="55"/>
      <c r="DS477" s="55"/>
      <c r="DT477" s="55"/>
      <c r="DU477" s="55"/>
      <c r="DV477" s="55"/>
    </row>
    <row r="478" spans="1:126" ht="8.25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55"/>
      <c r="BX478" s="55"/>
      <c r="BY478" s="55"/>
      <c r="BZ478" s="55"/>
      <c r="CA478" s="55"/>
      <c r="CB478" s="55"/>
      <c r="CC478" s="55"/>
      <c r="CD478" s="55"/>
      <c r="CE478" s="55"/>
      <c r="CF478" s="55"/>
      <c r="CG478" s="55"/>
      <c r="CH478" s="55"/>
      <c r="CI478" s="55"/>
      <c r="CJ478" s="55"/>
      <c r="CK478" s="55"/>
      <c r="CL478" s="55"/>
      <c r="CM478" s="55"/>
      <c r="CN478" s="55"/>
      <c r="CO478" s="55"/>
      <c r="CP478" s="55"/>
      <c r="CQ478" s="55"/>
      <c r="CR478" s="55"/>
      <c r="CS478" s="55"/>
      <c r="CT478" s="55"/>
      <c r="CU478" s="55"/>
      <c r="CV478" s="55"/>
      <c r="CW478" s="55"/>
      <c r="CX478" s="55"/>
      <c r="CY478" s="55"/>
      <c r="CZ478" s="55"/>
      <c r="DA478" s="55"/>
      <c r="DB478" s="55"/>
      <c r="DC478" s="55"/>
      <c r="DD478" s="55"/>
      <c r="DE478" s="55"/>
      <c r="DF478" s="55"/>
      <c r="DG478" s="55"/>
      <c r="DH478" s="55"/>
      <c r="DI478" s="55"/>
      <c r="DJ478" s="55"/>
      <c r="DK478" s="55"/>
      <c r="DL478" s="55"/>
      <c r="DM478" s="55"/>
      <c r="DN478" s="55"/>
      <c r="DO478" s="55"/>
      <c r="DP478" s="55"/>
      <c r="DQ478" s="55"/>
      <c r="DR478" s="55"/>
      <c r="DS478" s="55"/>
      <c r="DT478" s="55"/>
      <c r="DU478" s="55"/>
      <c r="DV478" s="55"/>
    </row>
    <row r="479" spans="1:126" ht="8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  <c r="CQ479" s="55"/>
      <c r="CR479" s="55"/>
      <c r="CS479" s="55"/>
      <c r="CT479" s="55"/>
      <c r="CU479" s="55"/>
      <c r="CV479" s="55"/>
      <c r="CW479" s="55"/>
      <c r="CX479" s="55"/>
      <c r="CY479" s="55"/>
      <c r="CZ479" s="55"/>
      <c r="DA479" s="55"/>
      <c r="DB479" s="55"/>
      <c r="DC479" s="55"/>
      <c r="DD479" s="55"/>
      <c r="DE479" s="55"/>
      <c r="DF479" s="55"/>
      <c r="DG479" s="55"/>
      <c r="DH479" s="55"/>
      <c r="DI479" s="55"/>
      <c r="DJ479" s="55"/>
      <c r="DK479" s="55"/>
      <c r="DL479" s="55"/>
      <c r="DM479" s="55"/>
      <c r="DN479" s="55"/>
      <c r="DO479" s="55"/>
      <c r="DP479" s="55"/>
      <c r="DQ479" s="55"/>
      <c r="DR479" s="55"/>
      <c r="DS479" s="55"/>
      <c r="DT479" s="55"/>
      <c r="DU479" s="55"/>
      <c r="DV479" s="55"/>
    </row>
    <row r="480" spans="1:126" ht="8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  <c r="CQ480" s="55"/>
      <c r="CR480" s="55"/>
      <c r="CS480" s="55"/>
      <c r="CT480" s="55"/>
      <c r="CU480" s="55"/>
      <c r="CV480" s="55"/>
      <c r="CW480" s="55"/>
      <c r="CX480" s="55"/>
      <c r="CY480" s="55"/>
      <c r="CZ480" s="55"/>
      <c r="DA480" s="55"/>
      <c r="DB480" s="55"/>
      <c r="DC480" s="55"/>
      <c r="DD480" s="55"/>
      <c r="DE480" s="55"/>
      <c r="DF480" s="55"/>
      <c r="DG480" s="55"/>
      <c r="DH480" s="55"/>
      <c r="DI480" s="55"/>
      <c r="DJ480" s="55"/>
      <c r="DK480" s="55"/>
      <c r="DL480" s="55"/>
      <c r="DM480" s="55"/>
      <c r="DN480" s="55"/>
      <c r="DO480" s="55"/>
      <c r="DP480" s="55"/>
      <c r="DQ480" s="55"/>
      <c r="DR480" s="55"/>
      <c r="DS480" s="55"/>
      <c r="DT480" s="55"/>
      <c r="DU480" s="55"/>
      <c r="DV480" s="55"/>
    </row>
    <row r="481" spans="1:126" ht="8.25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  <c r="CO481" s="55"/>
      <c r="CP481" s="55"/>
      <c r="CQ481" s="55"/>
      <c r="CR481" s="55"/>
      <c r="CS481" s="55"/>
      <c r="CT481" s="55"/>
      <c r="CU481" s="55"/>
      <c r="CV481" s="55"/>
      <c r="CW481" s="55"/>
      <c r="CX481" s="55"/>
      <c r="CY481" s="55"/>
      <c r="CZ481" s="55"/>
      <c r="DA481" s="55"/>
      <c r="DB481" s="55"/>
      <c r="DC481" s="55"/>
      <c r="DD481" s="55"/>
      <c r="DE481" s="55"/>
      <c r="DF481" s="55"/>
      <c r="DG481" s="55"/>
      <c r="DH481" s="55"/>
      <c r="DI481" s="55"/>
      <c r="DJ481" s="55"/>
      <c r="DK481" s="55"/>
      <c r="DL481" s="55"/>
      <c r="DM481" s="55"/>
      <c r="DN481" s="55"/>
      <c r="DO481" s="55"/>
      <c r="DP481" s="55"/>
      <c r="DQ481" s="55"/>
      <c r="DR481" s="55"/>
      <c r="DS481" s="55"/>
      <c r="DT481" s="55"/>
      <c r="DU481" s="55"/>
      <c r="DV481" s="55"/>
    </row>
    <row r="482" spans="1:126" ht="8.25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  <c r="CQ482" s="55"/>
      <c r="CR482" s="55"/>
      <c r="CS482" s="55"/>
      <c r="CT482" s="55"/>
      <c r="CU482" s="55"/>
      <c r="CV482" s="55"/>
      <c r="CW482" s="55"/>
      <c r="CX482" s="55"/>
      <c r="CY482" s="55"/>
      <c r="CZ482" s="55"/>
      <c r="DA482" s="55"/>
      <c r="DB482" s="55"/>
      <c r="DC482" s="55"/>
      <c r="DD482" s="55"/>
      <c r="DE482" s="55"/>
      <c r="DF482" s="55"/>
      <c r="DG482" s="55"/>
      <c r="DH482" s="55"/>
      <c r="DI482" s="55"/>
      <c r="DJ482" s="55"/>
      <c r="DK482" s="55"/>
      <c r="DL482" s="55"/>
      <c r="DM482" s="55"/>
      <c r="DN482" s="55"/>
      <c r="DO482" s="55"/>
      <c r="DP482" s="55"/>
      <c r="DQ482" s="55"/>
      <c r="DR482" s="55"/>
      <c r="DS482" s="55"/>
      <c r="DT482" s="55"/>
      <c r="DU482" s="55"/>
      <c r="DV482" s="55"/>
    </row>
    <row r="483" spans="1:126" ht="8.25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5"/>
      <c r="BQ483" s="55"/>
      <c r="BR483" s="55"/>
      <c r="BS483" s="55"/>
      <c r="BT483" s="55"/>
      <c r="BU483" s="55"/>
      <c r="BV483" s="55"/>
      <c r="BW483" s="55"/>
      <c r="BX483" s="55"/>
      <c r="BY483" s="55"/>
      <c r="BZ483" s="55"/>
      <c r="CA483" s="55"/>
      <c r="CB483" s="55"/>
      <c r="CC483" s="55"/>
      <c r="CD483" s="55"/>
      <c r="CE483" s="55"/>
      <c r="CF483" s="55"/>
      <c r="CG483" s="55"/>
      <c r="CH483" s="55"/>
      <c r="CI483" s="55"/>
      <c r="CJ483" s="55"/>
      <c r="CK483" s="55"/>
      <c r="CL483" s="55"/>
      <c r="CM483" s="55"/>
      <c r="CN483" s="55"/>
      <c r="CO483" s="55"/>
      <c r="CP483" s="55"/>
      <c r="CQ483" s="55"/>
      <c r="CR483" s="55"/>
      <c r="CS483" s="55"/>
      <c r="CT483" s="55"/>
      <c r="CU483" s="55"/>
      <c r="CV483" s="55"/>
      <c r="CW483" s="55"/>
      <c r="CX483" s="55"/>
      <c r="CY483" s="55"/>
      <c r="CZ483" s="55"/>
      <c r="DA483" s="55"/>
      <c r="DB483" s="55"/>
      <c r="DC483" s="55"/>
      <c r="DD483" s="55"/>
      <c r="DE483" s="55"/>
      <c r="DF483" s="55"/>
      <c r="DG483" s="55"/>
      <c r="DH483" s="55"/>
      <c r="DI483" s="55"/>
      <c r="DJ483" s="55"/>
      <c r="DK483" s="55"/>
      <c r="DL483" s="55"/>
      <c r="DM483" s="55"/>
      <c r="DN483" s="55"/>
      <c r="DO483" s="55"/>
      <c r="DP483" s="55"/>
      <c r="DQ483" s="55"/>
      <c r="DR483" s="55"/>
      <c r="DS483" s="55"/>
      <c r="DT483" s="55"/>
      <c r="DU483" s="55"/>
      <c r="DV483" s="55"/>
    </row>
    <row r="484" spans="1:126" ht="8.25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5"/>
      <c r="BQ484" s="55"/>
      <c r="BR484" s="55"/>
      <c r="BS484" s="55"/>
      <c r="BT484" s="55"/>
      <c r="BU484" s="55"/>
      <c r="BV484" s="55"/>
      <c r="BW484" s="55"/>
      <c r="BX484" s="55"/>
      <c r="BY484" s="55"/>
      <c r="BZ484" s="55"/>
      <c r="CA484" s="55"/>
      <c r="CB484" s="55"/>
      <c r="CC484" s="55"/>
      <c r="CD484" s="55"/>
      <c r="CE484" s="55"/>
      <c r="CF484" s="55"/>
      <c r="CG484" s="55"/>
      <c r="CH484" s="55"/>
      <c r="CI484" s="55"/>
      <c r="CJ484" s="55"/>
      <c r="CK484" s="55"/>
      <c r="CL484" s="55"/>
      <c r="CM484" s="55"/>
      <c r="CN484" s="55"/>
      <c r="CO484" s="55"/>
      <c r="CP484" s="55"/>
      <c r="CQ484" s="55"/>
      <c r="CR484" s="55"/>
      <c r="CS484" s="55"/>
      <c r="CT484" s="55"/>
      <c r="CU484" s="55"/>
      <c r="CV484" s="55"/>
      <c r="CW484" s="55"/>
      <c r="CX484" s="55"/>
      <c r="CY484" s="55"/>
      <c r="CZ484" s="55"/>
      <c r="DA484" s="55"/>
      <c r="DB484" s="55"/>
      <c r="DC484" s="55"/>
      <c r="DD484" s="55"/>
      <c r="DE484" s="55"/>
      <c r="DF484" s="55"/>
      <c r="DG484" s="55"/>
      <c r="DH484" s="55"/>
      <c r="DI484" s="55"/>
      <c r="DJ484" s="55"/>
      <c r="DK484" s="55"/>
      <c r="DL484" s="55"/>
      <c r="DM484" s="55"/>
      <c r="DN484" s="55"/>
      <c r="DO484" s="55"/>
      <c r="DP484" s="55"/>
      <c r="DQ484" s="55"/>
      <c r="DR484" s="55"/>
      <c r="DS484" s="55"/>
      <c r="DT484" s="55"/>
      <c r="DU484" s="55"/>
      <c r="DV484" s="55"/>
    </row>
    <row r="485" spans="1:126" ht="8.2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BQ485" s="55"/>
      <c r="BR485" s="55"/>
      <c r="BS485" s="55"/>
      <c r="BT485" s="55"/>
      <c r="BU485" s="55"/>
      <c r="BV485" s="55"/>
      <c r="BW485" s="55"/>
      <c r="BX485" s="55"/>
      <c r="BY485" s="55"/>
      <c r="BZ485" s="55"/>
      <c r="CA485" s="55"/>
      <c r="CB485" s="55"/>
      <c r="CC485" s="55"/>
      <c r="CD485" s="55"/>
      <c r="CE485" s="55"/>
      <c r="CF485" s="55"/>
      <c r="CG485" s="55"/>
      <c r="CH485" s="55"/>
      <c r="CI485" s="55"/>
      <c r="CJ485" s="55"/>
      <c r="CK485" s="55"/>
      <c r="CL485" s="55"/>
      <c r="CM485" s="55"/>
      <c r="CN485" s="55"/>
      <c r="CO485" s="55"/>
      <c r="CP485" s="55"/>
      <c r="CQ485" s="55"/>
      <c r="CR485" s="55"/>
      <c r="CS485" s="55"/>
      <c r="CT485" s="55"/>
      <c r="CU485" s="55"/>
      <c r="CV485" s="55"/>
      <c r="CW485" s="55"/>
      <c r="CX485" s="55"/>
      <c r="CY485" s="55"/>
      <c r="CZ485" s="55"/>
      <c r="DA485" s="55"/>
      <c r="DB485" s="55"/>
      <c r="DC485" s="55"/>
      <c r="DD485" s="55"/>
      <c r="DE485" s="55"/>
      <c r="DF485" s="55"/>
      <c r="DG485" s="55"/>
      <c r="DH485" s="55"/>
      <c r="DI485" s="55"/>
      <c r="DJ485" s="55"/>
      <c r="DK485" s="55"/>
      <c r="DL485" s="55"/>
      <c r="DM485" s="55"/>
      <c r="DN485" s="55"/>
      <c r="DO485" s="55"/>
      <c r="DP485" s="55"/>
      <c r="DQ485" s="55"/>
      <c r="DR485" s="55"/>
      <c r="DS485" s="55"/>
      <c r="DT485" s="55"/>
      <c r="DU485" s="55"/>
      <c r="DV485" s="55"/>
    </row>
    <row r="486" spans="1:126" ht="8.25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Y486" s="55"/>
      <c r="BZ486" s="55"/>
      <c r="CA486" s="55"/>
      <c r="CB486" s="55"/>
      <c r="CC486" s="55"/>
      <c r="CD486" s="55"/>
      <c r="CE486" s="55"/>
      <c r="CF486" s="55"/>
      <c r="CG486" s="55"/>
      <c r="CH486" s="55"/>
      <c r="CI486" s="55"/>
      <c r="CJ486" s="55"/>
      <c r="CK486" s="55"/>
      <c r="CL486" s="55"/>
      <c r="CM486" s="55"/>
      <c r="CN486" s="55"/>
      <c r="CO486" s="55"/>
      <c r="CP486" s="55"/>
      <c r="CQ486" s="55"/>
      <c r="CR486" s="55"/>
      <c r="CS486" s="55"/>
      <c r="CT486" s="55"/>
      <c r="CU486" s="55"/>
      <c r="CV486" s="55"/>
      <c r="CW486" s="55"/>
      <c r="CX486" s="55"/>
      <c r="CY486" s="55"/>
      <c r="CZ486" s="55"/>
      <c r="DA486" s="55"/>
      <c r="DB486" s="55"/>
      <c r="DC486" s="55"/>
      <c r="DD486" s="55"/>
      <c r="DE486" s="55"/>
      <c r="DF486" s="55"/>
      <c r="DG486" s="55"/>
      <c r="DH486" s="55"/>
      <c r="DI486" s="55"/>
      <c r="DJ486" s="55"/>
      <c r="DK486" s="55"/>
      <c r="DL486" s="55"/>
      <c r="DM486" s="55"/>
      <c r="DN486" s="55"/>
      <c r="DO486" s="55"/>
      <c r="DP486" s="55"/>
      <c r="DQ486" s="55"/>
      <c r="DR486" s="55"/>
      <c r="DS486" s="55"/>
      <c r="DT486" s="55"/>
      <c r="DU486" s="55"/>
      <c r="DV486" s="55"/>
    </row>
    <row r="487" spans="1:126" ht="8.25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Y487" s="55"/>
      <c r="BZ487" s="55"/>
      <c r="CA487" s="55"/>
      <c r="CB487" s="55"/>
      <c r="CC487" s="55"/>
      <c r="CD487" s="55"/>
      <c r="CE487" s="55"/>
      <c r="CF487" s="55"/>
      <c r="CG487" s="55"/>
      <c r="CH487" s="55"/>
      <c r="CI487" s="55"/>
      <c r="CJ487" s="55"/>
      <c r="CK487" s="55"/>
      <c r="CL487" s="55"/>
      <c r="CM487" s="55"/>
      <c r="CN487" s="55"/>
      <c r="CO487" s="55"/>
      <c r="CP487" s="55"/>
      <c r="CQ487" s="55"/>
      <c r="CR487" s="55"/>
      <c r="CS487" s="55"/>
      <c r="CT487" s="55"/>
      <c r="CU487" s="55"/>
      <c r="CV487" s="55"/>
      <c r="CW487" s="55"/>
      <c r="CX487" s="55"/>
      <c r="CY487" s="55"/>
      <c r="CZ487" s="55"/>
      <c r="DA487" s="55"/>
      <c r="DB487" s="55"/>
      <c r="DC487" s="55"/>
      <c r="DD487" s="55"/>
      <c r="DE487" s="55"/>
      <c r="DF487" s="55"/>
      <c r="DG487" s="55"/>
      <c r="DH487" s="55"/>
      <c r="DI487" s="55"/>
      <c r="DJ487" s="55"/>
      <c r="DK487" s="55"/>
      <c r="DL487" s="55"/>
      <c r="DM487" s="55"/>
      <c r="DN487" s="55"/>
      <c r="DO487" s="55"/>
      <c r="DP487" s="55"/>
      <c r="DQ487" s="55"/>
      <c r="DR487" s="55"/>
      <c r="DS487" s="55"/>
      <c r="DT487" s="55"/>
      <c r="DU487" s="55"/>
      <c r="DV487" s="55"/>
    </row>
    <row r="488" spans="1:126" ht="8.25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Y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  <c r="CO488" s="55"/>
      <c r="CP488" s="55"/>
      <c r="CQ488" s="55"/>
      <c r="CR488" s="55"/>
      <c r="CS488" s="55"/>
      <c r="CT488" s="55"/>
      <c r="CU488" s="55"/>
      <c r="CV488" s="55"/>
      <c r="CW488" s="55"/>
      <c r="CX488" s="55"/>
      <c r="CY488" s="55"/>
      <c r="CZ488" s="55"/>
      <c r="DA488" s="55"/>
      <c r="DB488" s="55"/>
      <c r="DC488" s="55"/>
      <c r="DD488" s="55"/>
      <c r="DE488" s="55"/>
      <c r="DF488" s="55"/>
      <c r="DG488" s="55"/>
      <c r="DH488" s="55"/>
      <c r="DI488" s="55"/>
      <c r="DJ488" s="55"/>
      <c r="DK488" s="55"/>
      <c r="DL488" s="55"/>
      <c r="DM488" s="55"/>
      <c r="DN488" s="55"/>
      <c r="DO488" s="55"/>
      <c r="DP488" s="55"/>
      <c r="DQ488" s="55"/>
      <c r="DR488" s="55"/>
      <c r="DS488" s="55"/>
      <c r="DT488" s="55"/>
      <c r="DU488" s="55"/>
      <c r="DV488" s="55"/>
    </row>
    <row r="489" spans="1:126" ht="8.25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  <c r="CX489" s="55"/>
      <c r="CY489" s="55"/>
      <c r="CZ489" s="55"/>
      <c r="DA489" s="55"/>
      <c r="DB489" s="55"/>
      <c r="DC489" s="55"/>
      <c r="DD489" s="55"/>
      <c r="DE489" s="55"/>
      <c r="DF489" s="55"/>
      <c r="DG489" s="55"/>
      <c r="DH489" s="55"/>
      <c r="DI489" s="55"/>
      <c r="DJ489" s="55"/>
      <c r="DK489" s="55"/>
      <c r="DL489" s="55"/>
      <c r="DM489" s="55"/>
      <c r="DN489" s="55"/>
      <c r="DO489" s="55"/>
      <c r="DP489" s="55"/>
      <c r="DQ489" s="55"/>
      <c r="DR489" s="55"/>
      <c r="DS489" s="55"/>
      <c r="DT489" s="55"/>
      <c r="DU489" s="55"/>
      <c r="DV489" s="55"/>
    </row>
    <row r="490" spans="1:126" ht="8.25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  <c r="CX490" s="55"/>
      <c r="CY490" s="55"/>
      <c r="CZ490" s="55"/>
      <c r="DA490" s="55"/>
      <c r="DB490" s="55"/>
      <c r="DC490" s="55"/>
      <c r="DD490" s="55"/>
      <c r="DE490" s="55"/>
      <c r="DF490" s="55"/>
      <c r="DG490" s="55"/>
      <c r="DH490" s="55"/>
      <c r="DI490" s="55"/>
      <c r="DJ490" s="55"/>
      <c r="DK490" s="55"/>
      <c r="DL490" s="55"/>
      <c r="DM490" s="55"/>
      <c r="DN490" s="55"/>
      <c r="DO490" s="55"/>
      <c r="DP490" s="55"/>
      <c r="DQ490" s="55"/>
      <c r="DR490" s="55"/>
      <c r="DS490" s="55"/>
      <c r="DT490" s="55"/>
      <c r="DU490" s="55"/>
      <c r="DV490" s="55"/>
    </row>
    <row r="491" spans="1:126" ht="8.25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  <c r="CQ491" s="55"/>
      <c r="CR491" s="55"/>
      <c r="CS491" s="55"/>
      <c r="CT491" s="55"/>
      <c r="CU491" s="55"/>
      <c r="CV491" s="55"/>
      <c r="CW491" s="55"/>
      <c r="CX491" s="55"/>
      <c r="CY491" s="55"/>
      <c r="CZ491" s="55"/>
      <c r="DA491" s="55"/>
      <c r="DB491" s="55"/>
      <c r="DC491" s="55"/>
      <c r="DD491" s="55"/>
      <c r="DE491" s="55"/>
      <c r="DF491" s="55"/>
      <c r="DG491" s="55"/>
      <c r="DH491" s="55"/>
      <c r="DI491" s="55"/>
      <c r="DJ491" s="55"/>
      <c r="DK491" s="55"/>
      <c r="DL491" s="55"/>
      <c r="DM491" s="55"/>
      <c r="DN491" s="55"/>
      <c r="DO491" s="55"/>
      <c r="DP491" s="55"/>
      <c r="DQ491" s="55"/>
      <c r="DR491" s="55"/>
      <c r="DS491" s="55"/>
      <c r="DT491" s="55"/>
      <c r="DU491" s="55"/>
      <c r="DV491" s="55"/>
    </row>
    <row r="492" spans="1:126" ht="8.25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  <c r="CQ492" s="55"/>
      <c r="CR492" s="55"/>
      <c r="CS492" s="55"/>
      <c r="CT492" s="55"/>
      <c r="CU492" s="55"/>
      <c r="CV492" s="55"/>
      <c r="CW492" s="55"/>
      <c r="CX492" s="55"/>
      <c r="CY492" s="55"/>
      <c r="CZ492" s="55"/>
      <c r="DA492" s="55"/>
      <c r="DB492" s="55"/>
      <c r="DC492" s="55"/>
      <c r="DD492" s="55"/>
      <c r="DE492" s="55"/>
      <c r="DF492" s="55"/>
      <c r="DG492" s="55"/>
      <c r="DH492" s="55"/>
      <c r="DI492" s="55"/>
      <c r="DJ492" s="55"/>
      <c r="DK492" s="55"/>
      <c r="DL492" s="55"/>
      <c r="DM492" s="55"/>
      <c r="DN492" s="55"/>
      <c r="DO492" s="55"/>
      <c r="DP492" s="55"/>
      <c r="DQ492" s="55"/>
      <c r="DR492" s="55"/>
      <c r="DS492" s="55"/>
      <c r="DT492" s="55"/>
      <c r="DU492" s="55"/>
      <c r="DV492" s="55"/>
    </row>
    <row r="493" spans="1:126" ht="8.25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  <c r="CX493" s="55"/>
      <c r="CY493" s="55"/>
      <c r="CZ493" s="55"/>
      <c r="DA493" s="55"/>
      <c r="DB493" s="55"/>
      <c r="DC493" s="55"/>
      <c r="DD493" s="55"/>
      <c r="DE493" s="55"/>
      <c r="DF493" s="55"/>
      <c r="DG493" s="55"/>
      <c r="DH493" s="55"/>
      <c r="DI493" s="55"/>
      <c r="DJ493" s="55"/>
      <c r="DK493" s="55"/>
      <c r="DL493" s="55"/>
      <c r="DM493" s="55"/>
      <c r="DN493" s="55"/>
      <c r="DO493" s="55"/>
      <c r="DP493" s="55"/>
      <c r="DQ493" s="55"/>
      <c r="DR493" s="55"/>
      <c r="DS493" s="55"/>
      <c r="DT493" s="55"/>
      <c r="DU493" s="55"/>
      <c r="DV493" s="55"/>
    </row>
    <row r="494" spans="1:126" ht="8.25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  <c r="CQ494" s="55"/>
      <c r="CR494" s="55"/>
      <c r="CS494" s="55"/>
      <c r="CT494" s="55"/>
      <c r="CU494" s="55"/>
      <c r="CV494" s="55"/>
      <c r="CW494" s="55"/>
      <c r="CX494" s="55"/>
      <c r="CY494" s="55"/>
      <c r="CZ494" s="55"/>
      <c r="DA494" s="55"/>
      <c r="DB494" s="55"/>
      <c r="DC494" s="55"/>
      <c r="DD494" s="55"/>
      <c r="DE494" s="55"/>
      <c r="DF494" s="55"/>
      <c r="DG494" s="55"/>
      <c r="DH494" s="55"/>
      <c r="DI494" s="55"/>
      <c r="DJ494" s="55"/>
      <c r="DK494" s="55"/>
      <c r="DL494" s="55"/>
      <c r="DM494" s="55"/>
      <c r="DN494" s="55"/>
      <c r="DO494" s="55"/>
      <c r="DP494" s="55"/>
      <c r="DQ494" s="55"/>
      <c r="DR494" s="55"/>
      <c r="DS494" s="55"/>
      <c r="DT494" s="55"/>
      <c r="DU494" s="55"/>
      <c r="DV494" s="55"/>
    </row>
    <row r="495" spans="1:126" ht="8.2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Y495" s="55"/>
      <c r="BZ495" s="55"/>
      <c r="CA495" s="55"/>
      <c r="CB495" s="55"/>
      <c r="CC495" s="55"/>
      <c r="CD495" s="55"/>
      <c r="CE495" s="55"/>
      <c r="CF495" s="55"/>
      <c r="CG495" s="55"/>
      <c r="CH495" s="55"/>
      <c r="CI495" s="55"/>
      <c r="CJ495" s="55"/>
      <c r="CK495" s="55"/>
      <c r="CL495" s="55"/>
      <c r="CM495" s="55"/>
      <c r="CN495" s="55"/>
      <c r="CO495" s="55"/>
      <c r="CP495" s="55"/>
      <c r="CQ495" s="55"/>
      <c r="CR495" s="55"/>
      <c r="CS495" s="55"/>
      <c r="CT495" s="55"/>
      <c r="CU495" s="55"/>
      <c r="CV495" s="55"/>
      <c r="CW495" s="55"/>
      <c r="CX495" s="55"/>
      <c r="CY495" s="55"/>
      <c r="CZ495" s="55"/>
      <c r="DA495" s="55"/>
      <c r="DB495" s="55"/>
      <c r="DC495" s="55"/>
      <c r="DD495" s="55"/>
      <c r="DE495" s="55"/>
      <c r="DF495" s="55"/>
      <c r="DG495" s="55"/>
      <c r="DH495" s="55"/>
      <c r="DI495" s="55"/>
      <c r="DJ495" s="55"/>
      <c r="DK495" s="55"/>
      <c r="DL495" s="55"/>
      <c r="DM495" s="55"/>
      <c r="DN495" s="55"/>
      <c r="DO495" s="55"/>
      <c r="DP495" s="55"/>
      <c r="DQ495" s="55"/>
      <c r="DR495" s="55"/>
      <c r="DS495" s="55"/>
      <c r="DT495" s="55"/>
      <c r="DU495" s="55"/>
      <c r="DV495" s="55"/>
    </row>
    <row r="496" spans="1:126" ht="8.25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  <c r="CO496" s="55"/>
      <c r="CP496" s="55"/>
      <c r="CQ496" s="55"/>
      <c r="CR496" s="55"/>
      <c r="CS496" s="55"/>
      <c r="CT496" s="55"/>
      <c r="CU496" s="55"/>
      <c r="CV496" s="55"/>
      <c r="CW496" s="55"/>
      <c r="CX496" s="55"/>
      <c r="CY496" s="55"/>
      <c r="CZ496" s="55"/>
      <c r="DA496" s="55"/>
      <c r="DB496" s="55"/>
      <c r="DC496" s="55"/>
      <c r="DD496" s="55"/>
      <c r="DE496" s="55"/>
      <c r="DF496" s="55"/>
      <c r="DG496" s="55"/>
      <c r="DH496" s="55"/>
      <c r="DI496" s="55"/>
      <c r="DJ496" s="55"/>
      <c r="DK496" s="55"/>
      <c r="DL496" s="55"/>
      <c r="DM496" s="55"/>
      <c r="DN496" s="55"/>
      <c r="DO496" s="55"/>
      <c r="DP496" s="55"/>
      <c r="DQ496" s="55"/>
      <c r="DR496" s="55"/>
      <c r="DS496" s="55"/>
      <c r="DT496" s="55"/>
      <c r="DU496" s="55"/>
      <c r="DV496" s="55"/>
    </row>
    <row r="497" spans="1:126" ht="8.25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  <c r="CO497" s="55"/>
      <c r="CP497" s="55"/>
      <c r="CQ497" s="55"/>
      <c r="CR497" s="55"/>
      <c r="CS497" s="55"/>
      <c r="CT497" s="55"/>
      <c r="CU497" s="55"/>
      <c r="CV497" s="55"/>
      <c r="CW497" s="55"/>
      <c r="CX497" s="55"/>
      <c r="CY497" s="55"/>
      <c r="CZ497" s="55"/>
      <c r="DA497" s="55"/>
      <c r="DB497" s="55"/>
      <c r="DC497" s="55"/>
      <c r="DD497" s="55"/>
      <c r="DE497" s="55"/>
      <c r="DF497" s="55"/>
      <c r="DG497" s="55"/>
      <c r="DH497" s="55"/>
      <c r="DI497" s="55"/>
      <c r="DJ497" s="55"/>
      <c r="DK497" s="55"/>
      <c r="DL497" s="55"/>
      <c r="DM497" s="55"/>
      <c r="DN497" s="55"/>
      <c r="DO497" s="55"/>
      <c r="DP497" s="55"/>
      <c r="DQ497" s="55"/>
      <c r="DR497" s="55"/>
      <c r="DS497" s="55"/>
      <c r="DT497" s="55"/>
      <c r="DU497" s="55"/>
      <c r="DV497" s="55"/>
    </row>
    <row r="498" spans="1:126" ht="8.25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  <c r="CQ498" s="55"/>
      <c r="CR498" s="55"/>
      <c r="CS498" s="55"/>
      <c r="CT498" s="55"/>
      <c r="CU498" s="55"/>
      <c r="CV498" s="55"/>
      <c r="CW498" s="55"/>
      <c r="CX498" s="55"/>
      <c r="CY498" s="55"/>
      <c r="CZ498" s="55"/>
      <c r="DA498" s="55"/>
      <c r="DB498" s="55"/>
      <c r="DC498" s="55"/>
      <c r="DD498" s="55"/>
      <c r="DE498" s="55"/>
      <c r="DF498" s="55"/>
      <c r="DG498" s="55"/>
      <c r="DH498" s="55"/>
      <c r="DI498" s="55"/>
      <c r="DJ498" s="55"/>
      <c r="DK498" s="55"/>
      <c r="DL498" s="55"/>
      <c r="DM498" s="55"/>
      <c r="DN498" s="55"/>
      <c r="DO498" s="55"/>
      <c r="DP498" s="55"/>
      <c r="DQ498" s="55"/>
      <c r="DR498" s="55"/>
      <c r="DS498" s="55"/>
      <c r="DT498" s="55"/>
      <c r="DU498" s="55"/>
      <c r="DV498" s="55"/>
    </row>
    <row r="499" spans="1:126" ht="8.25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</row>
    <row r="500" spans="1:126" ht="8.25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  <c r="CQ500" s="55"/>
      <c r="CR500" s="55"/>
      <c r="CS500" s="55"/>
      <c r="CT500" s="55"/>
      <c r="CU500" s="55"/>
      <c r="CV500" s="55"/>
      <c r="CW500" s="55"/>
      <c r="CX500" s="55"/>
      <c r="CY500" s="55"/>
      <c r="CZ500" s="55"/>
      <c r="DA500" s="55"/>
      <c r="DB500" s="55"/>
      <c r="DC500" s="55"/>
      <c r="DD500" s="55"/>
      <c r="DE500" s="55"/>
      <c r="DF500" s="55"/>
      <c r="DG500" s="55"/>
      <c r="DH500" s="55"/>
      <c r="DI500" s="55"/>
      <c r="DJ500" s="55"/>
      <c r="DK500" s="55"/>
      <c r="DL500" s="55"/>
      <c r="DM500" s="55"/>
      <c r="DN500" s="55"/>
      <c r="DO500" s="55"/>
      <c r="DP500" s="55"/>
      <c r="DQ500" s="55"/>
      <c r="DR500" s="55"/>
      <c r="DS500" s="55"/>
      <c r="DT500" s="55"/>
      <c r="DU500" s="55"/>
      <c r="DV500" s="55"/>
    </row>
    <row r="501" spans="1:126" ht="8.25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  <c r="CO501" s="55"/>
      <c r="CP501" s="55"/>
      <c r="CQ501" s="55"/>
      <c r="CR501" s="55"/>
      <c r="CS501" s="55"/>
      <c r="CT501" s="55"/>
      <c r="CU501" s="55"/>
      <c r="CV501" s="55"/>
      <c r="CW501" s="55"/>
      <c r="CX501" s="55"/>
      <c r="CY501" s="55"/>
      <c r="CZ501" s="55"/>
      <c r="DA501" s="55"/>
      <c r="DB501" s="55"/>
      <c r="DC501" s="55"/>
      <c r="DD501" s="55"/>
      <c r="DE501" s="55"/>
      <c r="DF501" s="55"/>
      <c r="DG501" s="55"/>
      <c r="DH501" s="55"/>
      <c r="DI501" s="55"/>
      <c r="DJ501" s="55"/>
      <c r="DK501" s="55"/>
      <c r="DL501" s="55"/>
      <c r="DM501" s="55"/>
      <c r="DN501" s="55"/>
      <c r="DO501" s="55"/>
      <c r="DP501" s="55"/>
      <c r="DQ501" s="55"/>
      <c r="DR501" s="55"/>
      <c r="DS501" s="55"/>
      <c r="DT501" s="55"/>
      <c r="DU501" s="55"/>
      <c r="DV501" s="55"/>
    </row>
    <row r="502" spans="1:126" ht="8.25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</row>
    <row r="503" spans="1:126" ht="8.25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  <c r="CX503" s="55"/>
      <c r="CY503" s="55"/>
      <c r="CZ503" s="55"/>
      <c r="DA503" s="55"/>
      <c r="DB503" s="55"/>
      <c r="DC503" s="55"/>
      <c r="DD503" s="55"/>
      <c r="DE503" s="55"/>
      <c r="DF503" s="55"/>
      <c r="DG503" s="55"/>
      <c r="DH503" s="55"/>
      <c r="DI503" s="55"/>
      <c r="DJ503" s="55"/>
      <c r="DK503" s="55"/>
      <c r="DL503" s="55"/>
      <c r="DM503" s="55"/>
      <c r="DN503" s="55"/>
      <c r="DO503" s="55"/>
      <c r="DP503" s="55"/>
      <c r="DQ503" s="55"/>
      <c r="DR503" s="55"/>
      <c r="DS503" s="55"/>
      <c r="DT503" s="55"/>
      <c r="DU503" s="55"/>
      <c r="DV503" s="55"/>
    </row>
    <row r="504" spans="1:126" ht="8.25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  <c r="CQ504" s="55"/>
      <c r="CR504" s="55"/>
      <c r="CS504" s="55"/>
      <c r="CT504" s="55"/>
      <c r="CU504" s="55"/>
      <c r="CV504" s="55"/>
      <c r="CW504" s="55"/>
      <c r="CX504" s="55"/>
      <c r="CY504" s="55"/>
      <c r="CZ504" s="55"/>
      <c r="DA504" s="55"/>
      <c r="DB504" s="55"/>
      <c r="DC504" s="55"/>
      <c r="DD504" s="55"/>
      <c r="DE504" s="55"/>
      <c r="DF504" s="55"/>
      <c r="DG504" s="55"/>
      <c r="DH504" s="55"/>
      <c r="DI504" s="55"/>
      <c r="DJ504" s="55"/>
      <c r="DK504" s="55"/>
      <c r="DL504" s="55"/>
      <c r="DM504" s="55"/>
      <c r="DN504" s="55"/>
      <c r="DO504" s="55"/>
      <c r="DP504" s="55"/>
      <c r="DQ504" s="55"/>
      <c r="DR504" s="55"/>
      <c r="DS504" s="55"/>
      <c r="DT504" s="55"/>
      <c r="DU504" s="55"/>
      <c r="DV504" s="55"/>
    </row>
    <row r="505" spans="1:126" ht="8.2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  <c r="CQ505" s="55"/>
      <c r="CR505" s="55"/>
      <c r="CS505" s="55"/>
      <c r="CT505" s="55"/>
      <c r="CU505" s="55"/>
      <c r="CV505" s="55"/>
      <c r="CW505" s="55"/>
      <c r="CX505" s="55"/>
      <c r="CY505" s="55"/>
      <c r="CZ505" s="55"/>
      <c r="DA505" s="55"/>
      <c r="DB505" s="55"/>
      <c r="DC505" s="55"/>
      <c r="DD505" s="55"/>
      <c r="DE505" s="55"/>
      <c r="DF505" s="55"/>
      <c r="DG505" s="55"/>
      <c r="DH505" s="55"/>
      <c r="DI505" s="55"/>
      <c r="DJ505" s="55"/>
      <c r="DK505" s="55"/>
      <c r="DL505" s="55"/>
      <c r="DM505" s="55"/>
      <c r="DN505" s="55"/>
      <c r="DO505" s="55"/>
      <c r="DP505" s="55"/>
      <c r="DQ505" s="55"/>
      <c r="DR505" s="55"/>
      <c r="DS505" s="55"/>
      <c r="DT505" s="55"/>
      <c r="DU505" s="55"/>
      <c r="DV505" s="55"/>
    </row>
    <row r="506" spans="1:126" ht="8.25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  <c r="CO506" s="55"/>
      <c r="CP506" s="55"/>
      <c r="CQ506" s="55"/>
      <c r="CR506" s="55"/>
      <c r="CS506" s="55"/>
      <c r="CT506" s="55"/>
      <c r="CU506" s="55"/>
      <c r="CV506" s="55"/>
      <c r="CW506" s="55"/>
      <c r="CX506" s="55"/>
      <c r="CY506" s="55"/>
      <c r="CZ506" s="55"/>
      <c r="DA506" s="55"/>
      <c r="DB506" s="55"/>
      <c r="DC506" s="55"/>
      <c r="DD506" s="55"/>
      <c r="DE506" s="55"/>
      <c r="DF506" s="55"/>
      <c r="DG506" s="55"/>
      <c r="DH506" s="55"/>
      <c r="DI506" s="55"/>
      <c r="DJ506" s="55"/>
      <c r="DK506" s="55"/>
      <c r="DL506" s="55"/>
      <c r="DM506" s="55"/>
      <c r="DN506" s="55"/>
      <c r="DO506" s="55"/>
      <c r="DP506" s="55"/>
      <c r="DQ506" s="55"/>
      <c r="DR506" s="55"/>
      <c r="DS506" s="55"/>
      <c r="DT506" s="55"/>
      <c r="DU506" s="55"/>
      <c r="DV506" s="55"/>
    </row>
    <row r="507" spans="1:126" ht="8.25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Y507" s="55"/>
      <c r="BZ507" s="55"/>
      <c r="CA507" s="55"/>
      <c r="CB507" s="55"/>
      <c r="CC507" s="55"/>
      <c r="CD507" s="55"/>
      <c r="CE507" s="55"/>
      <c r="CF507" s="55"/>
      <c r="CG507" s="55"/>
      <c r="CH507" s="55"/>
      <c r="CI507" s="55"/>
      <c r="CJ507" s="55"/>
      <c r="CK507" s="55"/>
      <c r="CL507" s="55"/>
      <c r="CM507" s="55"/>
      <c r="CN507" s="55"/>
      <c r="CO507" s="55"/>
      <c r="CP507" s="55"/>
      <c r="CQ507" s="55"/>
      <c r="CR507" s="55"/>
      <c r="CS507" s="55"/>
      <c r="CT507" s="55"/>
      <c r="CU507" s="55"/>
      <c r="CV507" s="55"/>
      <c r="CW507" s="55"/>
      <c r="CX507" s="55"/>
      <c r="CY507" s="55"/>
      <c r="CZ507" s="55"/>
      <c r="DA507" s="55"/>
      <c r="DB507" s="55"/>
      <c r="DC507" s="55"/>
      <c r="DD507" s="55"/>
      <c r="DE507" s="55"/>
      <c r="DF507" s="55"/>
      <c r="DG507" s="55"/>
      <c r="DH507" s="55"/>
      <c r="DI507" s="55"/>
      <c r="DJ507" s="55"/>
      <c r="DK507" s="55"/>
      <c r="DL507" s="55"/>
      <c r="DM507" s="55"/>
      <c r="DN507" s="55"/>
      <c r="DO507" s="55"/>
      <c r="DP507" s="55"/>
      <c r="DQ507" s="55"/>
      <c r="DR507" s="55"/>
      <c r="DS507" s="55"/>
      <c r="DT507" s="55"/>
      <c r="DU507" s="55"/>
      <c r="DV507" s="55"/>
    </row>
    <row r="508" spans="1:126" ht="8.25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Y508" s="55"/>
      <c r="BZ508" s="55"/>
      <c r="CA508" s="55"/>
      <c r="CB508" s="55"/>
      <c r="CC508" s="55"/>
      <c r="CD508" s="55"/>
      <c r="CE508" s="55"/>
      <c r="CF508" s="55"/>
      <c r="CG508" s="55"/>
      <c r="CH508" s="55"/>
      <c r="CI508" s="55"/>
      <c r="CJ508" s="55"/>
      <c r="CK508" s="55"/>
      <c r="CL508" s="55"/>
      <c r="CM508" s="55"/>
      <c r="CN508" s="55"/>
      <c r="CO508" s="55"/>
      <c r="CP508" s="55"/>
      <c r="CQ508" s="55"/>
      <c r="CR508" s="55"/>
      <c r="CS508" s="55"/>
      <c r="CT508" s="55"/>
      <c r="CU508" s="55"/>
      <c r="CV508" s="55"/>
      <c r="CW508" s="55"/>
      <c r="CX508" s="55"/>
      <c r="CY508" s="55"/>
      <c r="CZ508" s="55"/>
      <c r="DA508" s="55"/>
      <c r="DB508" s="55"/>
      <c r="DC508" s="55"/>
      <c r="DD508" s="55"/>
      <c r="DE508" s="55"/>
      <c r="DF508" s="55"/>
      <c r="DG508" s="55"/>
      <c r="DH508" s="55"/>
      <c r="DI508" s="55"/>
      <c r="DJ508" s="55"/>
      <c r="DK508" s="55"/>
      <c r="DL508" s="55"/>
      <c r="DM508" s="55"/>
      <c r="DN508" s="55"/>
      <c r="DO508" s="55"/>
      <c r="DP508" s="55"/>
      <c r="DQ508" s="55"/>
      <c r="DR508" s="55"/>
      <c r="DS508" s="55"/>
      <c r="DT508" s="55"/>
      <c r="DU508" s="55"/>
      <c r="DV508" s="55"/>
    </row>
    <row r="509" spans="1:126" ht="8.25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  <c r="CO509" s="55"/>
      <c r="CP509" s="55"/>
      <c r="CQ509" s="55"/>
      <c r="CR509" s="55"/>
      <c r="CS509" s="55"/>
      <c r="CT509" s="55"/>
      <c r="CU509" s="55"/>
      <c r="CV509" s="55"/>
      <c r="CW509" s="55"/>
      <c r="CX509" s="55"/>
      <c r="CY509" s="55"/>
      <c r="CZ509" s="55"/>
      <c r="DA509" s="55"/>
      <c r="DB509" s="55"/>
      <c r="DC509" s="55"/>
      <c r="DD509" s="55"/>
      <c r="DE509" s="55"/>
      <c r="DF509" s="55"/>
      <c r="DG509" s="55"/>
      <c r="DH509" s="55"/>
      <c r="DI509" s="55"/>
      <c r="DJ509" s="55"/>
      <c r="DK509" s="55"/>
      <c r="DL509" s="55"/>
      <c r="DM509" s="55"/>
      <c r="DN509" s="55"/>
      <c r="DO509" s="55"/>
      <c r="DP509" s="55"/>
      <c r="DQ509" s="55"/>
      <c r="DR509" s="55"/>
      <c r="DS509" s="55"/>
      <c r="DT509" s="55"/>
      <c r="DU509" s="55"/>
      <c r="DV509" s="55"/>
    </row>
    <row r="510" spans="1:126" ht="8.25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  <c r="CX510" s="55"/>
      <c r="CY510" s="55"/>
      <c r="CZ510" s="55"/>
      <c r="DA510" s="55"/>
      <c r="DB510" s="55"/>
      <c r="DC510" s="55"/>
      <c r="DD510" s="55"/>
      <c r="DE510" s="55"/>
      <c r="DF510" s="55"/>
      <c r="DG510" s="55"/>
      <c r="DH510" s="55"/>
      <c r="DI510" s="55"/>
      <c r="DJ510" s="55"/>
      <c r="DK510" s="55"/>
      <c r="DL510" s="55"/>
      <c r="DM510" s="55"/>
      <c r="DN510" s="55"/>
      <c r="DO510" s="55"/>
      <c r="DP510" s="55"/>
      <c r="DQ510" s="55"/>
      <c r="DR510" s="55"/>
      <c r="DS510" s="55"/>
      <c r="DT510" s="55"/>
      <c r="DU510" s="55"/>
      <c r="DV510" s="55"/>
    </row>
    <row r="511" spans="1:126" ht="8.25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  <c r="CO511" s="55"/>
      <c r="CP511" s="55"/>
      <c r="CQ511" s="55"/>
      <c r="CR511" s="55"/>
      <c r="CS511" s="55"/>
      <c r="CT511" s="55"/>
      <c r="CU511" s="55"/>
      <c r="CV511" s="55"/>
      <c r="CW511" s="55"/>
      <c r="CX511" s="55"/>
      <c r="CY511" s="55"/>
      <c r="CZ511" s="55"/>
      <c r="DA511" s="55"/>
      <c r="DB511" s="55"/>
      <c r="DC511" s="55"/>
      <c r="DD511" s="55"/>
      <c r="DE511" s="55"/>
      <c r="DF511" s="55"/>
      <c r="DG511" s="55"/>
      <c r="DH511" s="55"/>
      <c r="DI511" s="55"/>
      <c r="DJ511" s="55"/>
      <c r="DK511" s="55"/>
      <c r="DL511" s="55"/>
      <c r="DM511" s="55"/>
      <c r="DN511" s="55"/>
      <c r="DO511" s="55"/>
      <c r="DP511" s="55"/>
      <c r="DQ511" s="55"/>
      <c r="DR511" s="55"/>
      <c r="DS511" s="55"/>
      <c r="DT511" s="55"/>
      <c r="DU511" s="55"/>
      <c r="DV511" s="55"/>
    </row>
    <row r="512" spans="1:126" ht="8.25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  <c r="CX512" s="55"/>
      <c r="CY512" s="55"/>
      <c r="CZ512" s="55"/>
      <c r="DA512" s="55"/>
      <c r="DB512" s="55"/>
      <c r="DC512" s="55"/>
      <c r="DD512" s="55"/>
      <c r="DE512" s="55"/>
      <c r="DF512" s="55"/>
      <c r="DG512" s="55"/>
      <c r="DH512" s="55"/>
      <c r="DI512" s="55"/>
      <c r="DJ512" s="55"/>
      <c r="DK512" s="55"/>
      <c r="DL512" s="55"/>
      <c r="DM512" s="55"/>
      <c r="DN512" s="55"/>
      <c r="DO512" s="55"/>
      <c r="DP512" s="55"/>
      <c r="DQ512" s="55"/>
      <c r="DR512" s="55"/>
      <c r="DS512" s="55"/>
      <c r="DT512" s="55"/>
      <c r="DU512" s="55"/>
      <c r="DV512" s="55"/>
    </row>
    <row r="513" spans="1:126" ht="8.25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Y513" s="55"/>
      <c r="BZ513" s="55"/>
      <c r="CA513" s="55"/>
      <c r="CB513" s="55"/>
      <c r="CC513" s="55"/>
      <c r="CD513" s="55"/>
      <c r="CE513" s="55"/>
      <c r="CF513" s="55"/>
      <c r="CG513" s="55"/>
      <c r="CH513" s="55"/>
      <c r="CI513" s="55"/>
      <c r="CJ513" s="55"/>
      <c r="CK513" s="55"/>
      <c r="CL513" s="55"/>
      <c r="CM513" s="55"/>
      <c r="CN513" s="55"/>
      <c r="CO513" s="55"/>
      <c r="CP513" s="55"/>
      <c r="CQ513" s="55"/>
      <c r="CR513" s="55"/>
      <c r="CS513" s="55"/>
      <c r="CT513" s="55"/>
      <c r="CU513" s="55"/>
      <c r="CV513" s="55"/>
      <c r="CW513" s="55"/>
      <c r="CX513" s="55"/>
      <c r="CY513" s="55"/>
      <c r="CZ513" s="55"/>
      <c r="DA513" s="55"/>
      <c r="DB513" s="55"/>
      <c r="DC513" s="55"/>
      <c r="DD513" s="55"/>
      <c r="DE513" s="55"/>
      <c r="DF513" s="55"/>
      <c r="DG513" s="55"/>
      <c r="DH513" s="55"/>
      <c r="DI513" s="55"/>
      <c r="DJ513" s="55"/>
      <c r="DK513" s="55"/>
      <c r="DL513" s="55"/>
      <c r="DM513" s="55"/>
      <c r="DN513" s="55"/>
      <c r="DO513" s="55"/>
      <c r="DP513" s="55"/>
      <c r="DQ513" s="55"/>
      <c r="DR513" s="55"/>
      <c r="DS513" s="55"/>
      <c r="DT513" s="55"/>
      <c r="DU513" s="55"/>
      <c r="DV513" s="55"/>
    </row>
    <row r="514" spans="1:126" ht="8.25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  <c r="CY514" s="55"/>
      <c r="CZ514" s="55"/>
      <c r="DA514" s="55"/>
      <c r="DB514" s="55"/>
      <c r="DC514" s="55"/>
      <c r="DD514" s="55"/>
      <c r="DE514" s="55"/>
      <c r="DF514" s="55"/>
      <c r="DG514" s="55"/>
      <c r="DH514" s="55"/>
      <c r="DI514" s="55"/>
      <c r="DJ514" s="55"/>
      <c r="DK514" s="55"/>
      <c r="DL514" s="55"/>
      <c r="DM514" s="55"/>
      <c r="DN514" s="55"/>
      <c r="DO514" s="55"/>
      <c r="DP514" s="55"/>
      <c r="DQ514" s="55"/>
      <c r="DR514" s="55"/>
      <c r="DS514" s="55"/>
      <c r="DT514" s="55"/>
      <c r="DU514" s="55"/>
      <c r="DV514" s="55"/>
    </row>
    <row r="515" spans="1:126" ht="8.2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  <c r="CY515" s="55"/>
      <c r="CZ515" s="55"/>
      <c r="DA515" s="55"/>
      <c r="DB515" s="55"/>
      <c r="DC515" s="55"/>
      <c r="DD515" s="55"/>
      <c r="DE515" s="55"/>
      <c r="DF515" s="55"/>
      <c r="DG515" s="55"/>
      <c r="DH515" s="55"/>
      <c r="DI515" s="55"/>
      <c r="DJ515" s="55"/>
      <c r="DK515" s="55"/>
      <c r="DL515" s="55"/>
      <c r="DM515" s="55"/>
      <c r="DN515" s="55"/>
      <c r="DO515" s="55"/>
      <c r="DP515" s="55"/>
      <c r="DQ515" s="55"/>
      <c r="DR515" s="55"/>
      <c r="DS515" s="55"/>
      <c r="DT515" s="55"/>
      <c r="DU515" s="55"/>
      <c r="DV515" s="55"/>
    </row>
    <row r="516" spans="1:126" ht="8.25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  <c r="CY516" s="55"/>
      <c r="CZ516" s="55"/>
      <c r="DA516" s="55"/>
      <c r="DB516" s="55"/>
      <c r="DC516" s="55"/>
      <c r="DD516" s="55"/>
      <c r="DE516" s="55"/>
      <c r="DF516" s="55"/>
      <c r="DG516" s="55"/>
      <c r="DH516" s="55"/>
      <c r="DI516" s="55"/>
      <c r="DJ516" s="55"/>
      <c r="DK516" s="55"/>
      <c r="DL516" s="55"/>
      <c r="DM516" s="55"/>
      <c r="DN516" s="55"/>
      <c r="DO516" s="55"/>
      <c r="DP516" s="55"/>
      <c r="DQ516" s="55"/>
      <c r="DR516" s="55"/>
      <c r="DS516" s="55"/>
      <c r="DT516" s="55"/>
      <c r="DU516" s="55"/>
      <c r="DV516" s="55"/>
    </row>
    <row r="517" spans="1:126" ht="8.25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  <c r="CO517" s="55"/>
      <c r="CP517" s="55"/>
      <c r="CQ517" s="55"/>
      <c r="CR517" s="55"/>
      <c r="CS517" s="55"/>
      <c r="CT517" s="55"/>
      <c r="CU517" s="55"/>
      <c r="CV517" s="55"/>
      <c r="CW517" s="55"/>
      <c r="CX517" s="55"/>
      <c r="CY517" s="55"/>
      <c r="CZ517" s="55"/>
      <c r="DA517" s="55"/>
      <c r="DB517" s="55"/>
      <c r="DC517" s="55"/>
      <c r="DD517" s="55"/>
      <c r="DE517" s="55"/>
      <c r="DF517" s="55"/>
      <c r="DG517" s="55"/>
      <c r="DH517" s="55"/>
      <c r="DI517" s="55"/>
      <c r="DJ517" s="55"/>
      <c r="DK517" s="55"/>
      <c r="DL517" s="55"/>
      <c r="DM517" s="55"/>
      <c r="DN517" s="55"/>
      <c r="DO517" s="55"/>
      <c r="DP517" s="55"/>
      <c r="DQ517" s="55"/>
      <c r="DR517" s="55"/>
      <c r="DS517" s="55"/>
      <c r="DT517" s="55"/>
      <c r="DU517" s="55"/>
      <c r="DV517" s="55"/>
    </row>
    <row r="518" spans="1:126" ht="8.25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  <c r="CQ518" s="55"/>
      <c r="CR518" s="55"/>
      <c r="CS518" s="55"/>
      <c r="CT518" s="55"/>
      <c r="CU518" s="55"/>
      <c r="CV518" s="55"/>
      <c r="CW518" s="55"/>
      <c r="CX518" s="55"/>
      <c r="CY518" s="55"/>
      <c r="CZ518" s="55"/>
      <c r="DA518" s="55"/>
      <c r="DB518" s="55"/>
      <c r="DC518" s="55"/>
      <c r="DD518" s="55"/>
      <c r="DE518" s="55"/>
      <c r="DF518" s="55"/>
      <c r="DG518" s="55"/>
      <c r="DH518" s="55"/>
      <c r="DI518" s="55"/>
      <c r="DJ518" s="55"/>
      <c r="DK518" s="55"/>
      <c r="DL518" s="55"/>
      <c r="DM518" s="55"/>
      <c r="DN518" s="55"/>
      <c r="DO518" s="55"/>
      <c r="DP518" s="55"/>
      <c r="DQ518" s="55"/>
      <c r="DR518" s="55"/>
      <c r="DS518" s="55"/>
      <c r="DT518" s="55"/>
      <c r="DU518" s="55"/>
      <c r="DV518" s="55"/>
    </row>
    <row r="519" spans="1:126" ht="8.25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  <c r="DD519" s="55"/>
      <c r="DE519" s="55"/>
      <c r="DF519" s="55"/>
      <c r="DG519" s="55"/>
      <c r="DH519" s="55"/>
      <c r="DI519" s="55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</row>
    <row r="520" spans="1:126" ht="8.25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  <c r="CX520" s="55"/>
      <c r="CY520" s="55"/>
      <c r="CZ520" s="55"/>
      <c r="DA520" s="55"/>
      <c r="DB520" s="55"/>
      <c r="DC520" s="55"/>
      <c r="DD520" s="55"/>
      <c r="DE520" s="55"/>
      <c r="DF520" s="55"/>
      <c r="DG520" s="55"/>
      <c r="DH520" s="55"/>
      <c r="DI520" s="55"/>
      <c r="DJ520" s="55"/>
      <c r="DK520" s="55"/>
      <c r="DL520" s="55"/>
      <c r="DM520" s="55"/>
      <c r="DN520" s="55"/>
      <c r="DO520" s="55"/>
      <c r="DP520" s="55"/>
      <c r="DQ520" s="55"/>
      <c r="DR520" s="55"/>
      <c r="DS520" s="55"/>
      <c r="DT520" s="55"/>
      <c r="DU520" s="55"/>
      <c r="DV520" s="55"/>
    </row>
    <row r="521" spans="1:126" ht="8.25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  <c r="DD521" s="55"/>
      <c r="DE521" s="55"/>
      <c r="DF521" s="55"/>
      <c r="DG521" s="55"/>
      <c r="DH521" s="55"/>
      <c r="DI521" s="55"/>
      <c r="DJ521" s="55"/>
      <c r="DK521" s="55"/>
      <c r="DL521" s="55"/>
      <c r="DM521" s="55"/>
      <c r="DN521" s="55"/>
      <c r="DO521" s="55"/>
      <c r="DP521" s="55"/>
      <c r="DQ521" s="55"/>
      <c r="DR521" s="55"/>
      <c r="DS521" s="55"/>
      <c r="DT521" s="55"/>
      <c r="DU521" s="55"/>
      <c r="DV521" s="55"/>
    </row>
    <row r="522" spans="1:126" ht="8.25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  <c r="DD522" s="55"/>
      <c r="DE522" s="55"/>
      <c r="DF522" s="55"/>
      <c r="DG522" s="55"/>
      <c r="DH522" s="55"/>
      <c r="DI522" s="55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</row>
    <row r="523" spans="1:126" ht="8.25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  <c r="CX523" s="55"/>
      <c r="CY523" s="55"/>
      <c r="CZ523" s="55"/>
      <c r="DA523" s="55"/>
      <c r="DB523" s="55"/>
      <c r="DC523" s="55"/>
      <c r="DD523" s="55"/>
      <c r="DE523" s="55"/>
      <c r="DF523" s="55"/>
      <c r="DG523" s="55"/>
      <c r="DH523" s="55"/>
      <c r="DI523" s="55"/>
      <c r="DJ523" s="55"/>
      <c r="DK523" s="55"/>
      <c r="DL523" s="55"/>
      <c r="DM523" s="55"/>
      <c r="DN523" s="55"/>
      <c r="DO523" s="55"/>
      <c r="DP523" s="55"/>
      <c r="DQ523" s="55"/>
      <c r="DR523" s="55"/>
      <c r="DS523" s="55"/>
      <c r="DT523" s="55"/>
      <c r="DU523" s="55"/>
      <c r="DV523" s="55"/>
    </row>
    <row r="524" spans="1:126" ht="8.25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  <c r="DD524" s="55"/>
      <c r="DE524" s="55"/>
      <c r="DF524" s="55"/>
      <c r="DG524" s="55"/>
      <c r="DH524" s="55"/>
      <c r="DI524" s="55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</row>
    <row r="525" spans="1:126" ht="8.2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  <c r="DD525" s="55"/>
      <c r="DE525" s="55"/>
      <c r="DF525" s="55"/>
      <c r="DG525" s="55"/>
      <c r="DH525" s="55"/>
      <c r="DI525" s="55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</row>
    <row r="526" spans="1:126" ht="8.25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</row>
    <row r="527" spans="1:126" ht="8.25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  <c r="CO527" s="55"/>
      <c r="CP527" s="55"/>
      <c r="CQ527" s="55"/>
      <c r="CR527" s="55"/>
      <c r="CS527" s="55"/>
      <c r="CT527" s="55"/>
      <c r="CU527" s="55"/>
      <c r="CV527" s="55"/>
      <c r="CW527" s="55"/>
      <c r="CX527" s="55"/>
      <c r="CY527" s="55"/>
      <c r="CZ527" s="55"/>
      <c r="DA527" s="55"/>
      <c r="DB527" s="55"/>
      <c r="DC527" s="55"/>
      <c r="DD527" s="55"/>
      <c r="DE527" s="55"/>
      <c r="DF527" s="55"/>
      <c r="DG527" s="55"/>
      <c r="DH527" s="55"/>
      <c r="DI527" s="55"/>
      <c r="DJ527" s="55"/>
      <c r="DK527" s="55"/>
      <c r="DL527" s="55"/>
      <c r="DM527" s="55"/>
      <c r="DN527" s="55"/>
      <c r="DO527" s="55"/>
      <c r="DP527" s="55"/>
      <c r="DQ527" s="55"/>
      <c r="DR527" s="55"/>
      <c r="DS527" s="55"/>
      <c r="DT527" s="55"/>
      <c r="DU527" s="55"/>
      <c r="DV527" s="55"/>
    </row>
    <row r="528" spans="1:126" ht="8.25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</row>
    <row r="529" spans="1:126" ht="8.25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5"/>
      <c r="BQ529" s="55"/>
      <c r="BR529" s="55"/>
      <c r="BS529" s="55"/>
      <c r="BT529" s="55"/>
      <c r="BU529" s="55"/>
      <c r="BV529" s="55"/>
      <c r="BW529" s="55"/>
      <c r="BX529" s="55"/>
      <c r="BY529" s="55"/>
      <c r="BZ529" s="55"/>
      <c r="CA529" s="55"/>
      <c r="CB529" s="55"/>
      <c r="CC529" s="55"/>
      <c r="CD529" s="55"/>
      <c r="CE529" s="55"/>
      <c r="CF529" s="55"/>
      <c r="CG529" s="55"/>
      <c r="CH529" s="55"/>
      <c r="CI529" s="55"/>
      <c r="CJ529" s="55"/>
      <c r="CK529" s="55"/>
      <c r="CL529" s="55"/>
      <c r="CM529" s="55"/>
      <c r="CN529" s="55"/>
      <c r="CO529" s="55"/>
      <c r="CP529" s="55"/>
      <c r="CQ529" s="55"/>
      <c r="CR529" s="55"/>
      <c r="CS529" s="55"/>
      <c r="CT529" s="55"/>
      <c r="CU529" s="55"/>
      <c r="CV529" s="55"/>
      <c r="CW529" s="55"/>
      <c r="CX529" s="55"/>
      <c r="CY529" s="55"/>
      <c r="CZ529" s="55"/>
      <c r="DA529" s="55"/>
      <c r="DB529" s="55"/>
      <c r="DC529" s="55"/>
      <c r="DD529" s="55"/>
      <c r="DE529" s="55"/>
      <c r="DF529" s="55"/>
      <c r="DG529" s="55"/>
      <c r="DH529" s="55"/>
      <c r="DI529" s="55"/>
      <c r="DJ529" s="55"/>
      <c r="DK529" s="55"/>
      <c r="DL529" s="55"/>
      <c r="DM529" s="55"/>
      <c r="DN529" s="55"/>
      <c r="DO529" s="55"/>
      <c r="DP529" s="55"/>
      <c r="DQ529" s="55"/>
      <c r="DR529" s="55"/>
      <c r="DS529" s="55"/>
      <c r="DT529" s="55"/>
      <c r="DU529" s="55"/>
      <c r="DV529" s="55"/>
    </row>
    <row r="530" spans="1:126" ht="8.25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  <c r="CO530" s="55"/>
      <c r="CP530" s="55"/>
      <c r="CQ530" s="55"/>
      <c r="CR530" s="55"/>
      <c r="CS530" s="55"/>
      <c r="CT530" s="55"/>
      <c r="CU530" s="55"/>
      <c r="CV530" s="55"/>
      <c r="CW530" s="55"/>
      <c r="CX530" s="55"/>
      <c r="CY530" s="55"/>
      <c r="CZ530" s="55"/>
      <c r="DA530" s="55"/>
      <c r="DB530" s="55"/>
      <c r="DC530" s="55"/>
      <c r="DD530" s="55"/>
      <c r="DE530" s="55"/>
      <c r="DF530" s="55"/>
      <c r="DG530" s="55"/>
      <c r="DH530" s="55"/>
      <c r="DI530" s="55"/>
      <c r="DJ530" s="55"/>
      <c r="DK530" s="55"/>
      <c r="DL530" s="55"/>
      <c r="DM530" s="55"/>
      <c r="DN530" s="55"/>
      <c r="DO530" s="55"/>
      <c r="DP530" s="55"/>
      <c r="DQ530" s="55"/>
      <c r="DR530" s="55"/>
      <c r="DS530" s="55"/>
      <c r="DT530" s="55"/>
      <c r="DU530" s="55"/>
      <c r="DV530" s="55"/>
    </row>
    <row r="531" spans="1:126" ht="8.25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  <c r="CO531" s="55"/>
      <c r="CP531" s="55"/>
      <c r="CQ531" s="55"/>
      <c r="CR531" s="55"/>
      <c r="CS531" s="55"/>
      <c r="CT531" s="55"/>
      <c r="CU531" s="55"/>
      <c r="CV531" s="55"/>
      <c r="CW531" s="55"/>
      <c r="CX531" s="55"/>
      <c r="CY531" s="55"/>
      <c r="CZ531" s="55"/>
      <c r="DA531" s="55"/>
      <c r="DB531" s="55"/>
      <c r="DC531" s="55"/>
      <c r="DD531" s="55"/>
      <c r="DE531" s="55"/>
      <c r="DF531" s="55"/>
      <c r="DG531" s="55"/>
      <c r="DH531" s="55"/>
      <c r="DI531" s="55"/>
      <c r="DJ531" s="55"/>
      <c r="DK531" s="55"/>
      <c r="DL531" s="55"/>
      <c r="DM531" s="55"/>
      <c r="DN531" s="55"/>
      <c r="DO531" s="55"/>
      <c r="DP531" s="55"/>
      <c r="DQ531" s="55"/>
      <c r="DR531" s="55"/>
      <c r="DS531" s="55"/>
      <c r="DT531" s="55"/>
      <c r="DU531" s="55"/>
      <c r="DV531" s="55"/>
    </row>
    <row r="532" spans="1:126" ht="8.25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  <c r="CO532" s="55"/>
      <c r="CP532" s="55"/>
      <c r="CQ532" s="55"/>
      <c r="CR532" s="55"/>
      <c r="CS532" s="55"/>
      <c r="CT532" s="55"/>
      <c r="CU532" s="55"/>
      <c r="CV532" s="55"/>
      <c r="CW532" s="55"/>
      <c r="CX532" s="55"/>
      <c r="CY532" s="55"/>
      <c r="CZ532" s="55"/>
      <c r="DA532" s="55"/>
      <c r="DB532" s="55"/>
      <c r="DC532" s="55"/>
      <c r="DD532" s="55"/>
      <c r="DE532" s="55"/>
      <c r="DF532" s="55"/>
      <c r="DG532" s="55"/>
      <c r="DH532" s="55"/>
      <c r="DI532" s="55"/>
      <c r="DJ532" s="55"/>
      <c r="DK532" s="55"/>
      <c r="DL532" s="55"/>
      <c r="DM532" s="55"/>
      <c r="DN532" s="55"/>
      <c r="DO532" s="55"/>
      <c r="DP532" s="55"/>
      <c r="DQ532" s="55"/>
      <c r="DR532" s="55"/>
      <c r="DS532" s="55"/>
      <c r="DT532" s="55"/>
      <c r="DU532" s="55"/>
      <c r="DV532" s="55"/>
    </row>
    <row r="533" spans="1:126" ht="8.25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  <c r="CO533" s="55"/>
      <c r="CP533" s="55"/>
      <c r="CQ533" s="55"/>
      <c r="CR533" s="55"/>
      <c r="CS533" s="55"/>
      <c r="CT533" s="55"/>
      <c r="CU533" s="55"/>
      <c r="CV533" s="55"/>
      <c r="CW533" s="55"/>
      <c r="CX533" s="55"/>
      <c r="CY533" s="55"/>
      <c r="CZ533" s="55"/>
      <c r="DA533" s="55"/>
      <c r="DB533" s="55"/>
      <c r="DC533" s="55"/>
      <c r="DD533" s="55"/>
      <c r="DE533" s="55"/>
      <c r="DF533" s="55"/>
      <c r="DG533" s="55"/>
      <c r="DH533" s="55"/>
      <c r="DI533" s="55"/>
      <c r="DJ533" s="55"/>
      <c r="DK533" s="55"/>
      <c r="DL533" s="55"/>
      <c r="DM533" s="55"/>
      <c r="DN533" s="55"/>
      <c r="DO533" s="55"/>
      <c r="DP533" s="55"/>
      <c r="DQ533" s="55"/>
      <c r="DR533" s="55"/>
      <c r="DS533" s="55"/>
      <c r="DT533" s="55"/>
      <c r="DU533" s="55"/>
      <c r="DV533" s="55"/>
    </row>
    <row r="534" spans="1:126" ht="8.25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</row>
    <row r="535" spans="1:126" ht="8.2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5"/>
      <c r="BR535" s="55"/>
      <c r="BS535" s="55"/>
      <c r="BT535" s="55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L535" s="55"/>
      <c r="CM535" s="55"/>
      <c r="CN535" s="55"/>
      <c r="CO535" s="55"/>
      <c r="CP535" s="55"/>
      <c r="CQ535" s="55"/>
      <c r="CR535" s="55"/>
      <c r="CS535" s="55"/>
      <c r="CT535" s="55"/>
      <c r="CU535" s="55"/>
      <c r="CV535" s="55"/>
      <c r="CW535" s="55"/>
      <c r="CX535" s="55"/>
      <c r="CY535" s="55"/>
      <c r="CZ535" s="55"/>
      <c r="DA535" s="55"/>
      <c r="DB535" s="55"/>
      <c r="DC535" s="55"/>
      <c r="DD535" s="55"/>
      <c r="DE535" s="55"/>
      <c r="DF535" s="55"/>
      <c r="DG535" s="55"/>
      <c r="DH535" s="55"/>
      <c r="DI535" s="55"/>
      <c r="DJ535" s="55"/>
      <c r="DK535" s="55"/>
      <c r="DL535" s="55"/>
      <c r="DM535" s="55"/>
      <c r="DN535" s="55"/>
      <c r="DO535" s="55"/>
      <c r="DP535" s="55"/>
      <c r="DQ535" s="55"/>
      <c r="DR535" s="55"/>
      <c r="DS535" s="55"/>
      <c r="DT535" s="55"/>
      <c r="DU535" s="55"/>
      <c r="DV535" s="55"/>
    </row>
    <row r="536" spans="1:126" ht="8.25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  <c r="CO536" s="55"/>
      <c r="CP536" s="55"/>
      <c r="CQ536" s="55"/>
      <c r="CR536" s="55"/>
      <c r="CS536" s="55"/>
      <c r="CT536" s="55"/>
      <c r="CU536" s="55"/>
      <c r="CV536" s="55"/>
      <c r="CW536" s="55"/>
      <c r="CX536" s="55"/>
      <c r="CY536" s="55"/>
      <c r="CZ536" s="55"/>
      <c r="DA536" s="55"/>
      <c r="DB536" s="55"/>
      <c r="DC536" s="55"/>
      <c r="DD536" s="55"/>
      <c r="DE536" s="55"/>
      <c r="DF536" s="55"/>
      <c r="DG536" s="55"/>
      <c r="DH536" s="55"/>
      <c r="DI536" s="55"/>
      <c r="DJ536" s="55"/>
      <c r="DK536" s="55"/>
      <c r="DL536" s="55"/>
      <c r="DM536" s="55"/>
      <c r="DN536" s="55"/>
      <c r="DO536" s="55"/>
      <c r="DP536" s="55"/>
      <c r="DQ536" s="55"/>
      <c r="DR536" s="55"/>
      <c r="DS536" s="55"/>
      <c r="DT536" s="55"/>
      <c r="DU536" s="55"/>
      <c r="DV536" s="55"/>
    </row>
    <row r="537" spans="1:126" ht="8.25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5"/>
      <c r="BR537" s="55"/>
      <c r="BS537" s="55"/>
      <c r="BT537" s="55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L537" s="55"/>
      <c r="CM537" s="55"/>
      <c r="CN537" s="55"/>
      <c r="CO537" s="55"/>
      <c r="CP537" s="55"/>
      <c r="CQ537" s="55"/>
      <c r="CR537" s="55"/>
      <c r="CS537" s="55"/>
      <c r="CT537" s="55"/>
      <c r="CU537" s="55"/>
      <c r="CV537" s="55"/>
      <c r="CW537" s="55"/>
      <c r="CX537" s="55"/>
      <c r="CY537" s="55"/>
      <c r="CZ537" s="55"/>
      <c r="DA537" s="55"/>
      <c r="DB537" s="55"/>
      <c r="DC537" s="55"/>
      <c r="DD537" s="55"/>
      <c r="DE537" s="55"/>
      <c r="DF537" s="55"/>
      <c r="DG537" s="55"/>
      <c r="DH537" s="55"/>
      <c r="DI537" s="55"/>
      <c r="DJ537" s="55"/>
      <c r="DK537" s="55"/>
      <c r="DL537" s="55"/>
      <c r="DM537" s="55"/>
      <c r="DN537" s="55"/>
      <c r="DO537" s="55"/>
      <c r="DP537" s="55"/>
      <c r="DQ537" s="55"/>
      <c r="DR537" s="55"/>
      <c r="DS537" s="55"/>
      <c r="DT537" s="55"/>
      <c r="DU537" s="55"/>
      <c r="DV537" s="55"/>
    </row>
    <row r="538" spans="1:126" ht="8.25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BQ538" s="55"/>
      <c r="BR538" s="55"/>
      <c r="BS538" s="55"/>
      <c r="BT538" s="55"/>
      <c r="BU538" s="55"/>
      <c r="BV538" s="55"/>
      <c r="BW538" s="55"/>
      <c r="BX538" s="55"/>
      <c r="BY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L538" s="55"/>
      <c r="CM538" s="55"/>
      <c r="CN538" s="55"/>
      <c r="CO538" s="55"/>
      <c r="CP538" s="55"/>
      <c r="CQ538" s="55"/>
      <c r="CR538" s="55"/>
      <c r="CS538" s="55"/>
      <c r="CT538" s="55"/>
      <c r="CU538" s="55"/>
      <c r="CV538" s="55"/>
      <c r="CW538" s="55"/>
      <c r="CX538" s="55"/>
      <c r="CY538" s="55"/>
      <c r="CZ538" s="55"/>
      <c r="DA538" s="55"/>
      <c r="DB538" s="55"/>
      <c r="DC538" s="55"/>
      <c r="DD538" s="55"/>
      <c r="DE538" s="55"/>
      <c r="DF538" s="55"/>
      <c r="DG538" s="55"/>
      <c r="DH538" s="55"/>
      <c r="DI538" s="55"/>
      <c r="DJ538" s="55"/>
      <c r="DK538" s="55"/>
      <c r="DL538" s="55"/>
      <c r="DM538" s="55"/>
      <c r="DN538" s="55"/>
      <c r="DO538" s="55"/>
      <c r="DP538" s="55"/>
      <c r="DQ538" s="55"/>
      <c r="DR538" s="55"/>
      <c r="DS538" s="55"/>
      <c r="DT538" s="55"/>
      <c r="DU538" s="55"/>
      <c r="DV538" s="55"/>
    </row>
    <row r="539" spans="1:126" ht="8.25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5"/>
      <c r="BQ539" s="55"/>
      <c r="BR539" s="55"/>
      <c r="BS539" s="55"/>
      <c r="BT539" s="55"/>
      <c r="BU539" s="55"/>
      <c r="BV539" s="55"/>
      <c r="BW539" s="55"/>
      <c r="BX539" s="55"/>
      <c r="BY539" s="55"/>
      <c r="BZ539" s="55"/>
      <c r="CA539" s="55"/>
      <c r="CB539" s="55"/>
      <c r="CC539" s="55"/>
      <c r="CD539" s="55"/>
      <c r="CE539" s="55"/>
      <c r="CF539" s="55"/>
      <c r="CG539" s="55"/>
      <c r="CH539" s="55"/>
      <c r="CI539" s="55"/>
      <c r="CJ539" s="55"/>
      <c r="CK539" s="55"/>
      <c r="CL539" s="55"/>
      <c r="CM539" s="55"/>
      <c r="CN539" s="55"/>
      <c r="CO539" s="55"/>
      <c r="CP539" s="55"/>
      <c r="CQ539" s="55"/>
      <c r="CR539" s="55"/>
      <c r="CS539" s="55"/>
      <c r="CT539" s="55"/>
      <c r="CU539" s="55"/>
      <c r="CV539" s="55"/>
      <c r="CW539" s="55"/>
      <c r="CX539" s="55"/>
      <c r="CY539" s="55"/>
      <c r="CZ539" s="55"/>
      <c r="DA539" s="55"/>
      <c r="DB539" s="55"/>
      <c r="DC539" s="55"/>
      <c r="DD539" s="55"/>
      <c r="DE539" s="55"/>
      <c r="DF539" s="55"/>
      <c r="DG539" s="55"/>
      <c r="DH539" s="55"/>
      <c r="DI539" s="55"/>
      <c r="DJ539" s="55"/>
      <c r="DK539" s="55"/>
      <c r="DL539" s="55"/>
      <c r="DM539" s="55"/>
      <c r="DN539" s="55"/>
      <c r="DO539" s="55"/>
      <c r="DP539" s="55"/>
      <c r="DQ539" s="55"/>
      <c r="DR539" s="55"/>
      <c r="DS539" s="55"/>
      <c r="DT539" s="55"/>
      <c r="DU539" s="55"/>
      <c r="DV539" s="55"/>
    </row>
    <row r="540" spans="1:126" ht="8.25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5"/>
      <c r="CS540" s="55"/>
      <c r="CT540" s="55"/>
      <c r="CU540" s="55"/>
      <c r="CV540" s="55"/>
      <c r="CW540" s="55"/>
      <c r="CX540" s="55"/>
      <c r="CY540" s="55"/>
      <c r="CZ540" s="55"/>
      <c r="DA540" s="55"/>
      <c r="DB540" s="55"/>
      <c r="DC540" s="55"/>
      <c r="DD540" s="55"/>
      <c r="DE540" s="55"/>
      <c r="DF540" s="55"/>
      <c r="DG540" s="55"/>
      <c r="DH540" s="55"/>
      <c r="DI540" s="55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5"/>
    </row>
    <row r="541" spans="1:126" ht="8.25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  <c r="CO541" s="55"/>
      <c r="CP541" s="55"/>
      <c r="CQ541" s="55"/>
      <c r="CR541" s="55"/>
      <c r="CS541" s="55"/>
      <c r="CT541" s="55"/>
      <c r="CU541" s="55"/>
      <c r="CV541" s="55"/>
      <c r="CW541" s="55"/>
      <c r="CX541" s="55"/>
      <c r="CY541" s="55"/>
      <c r="CZ541" s="55"/>
      <c r="DA541" s="55"/>
      <c r="DB541" s="55"/>
      <c r="DC541" s="55"/>
      <c r="DD541" s="55"/>
      <c r="DE541" s="55"/>
      <c r="DF541" s="55"/>
      <c r="DG541" s="55"/>
      <c r="DH541" s="55"/>
      <c r="DI541" s="55"/>
      <c r="DJ541" s="55"/>
      <c r="DK541" s="55"/>
      <c r="DL541" s="55"/>
      <c r="DM541" s="55"/>
      <c r="DN541" s="55"/>
      <c r="DO541" s="55"/>
      <c r="DP541" s="55"/>
      <c r="DQ541" s="55"/>
      <c r="DR541" s="55"/>
      <c r="DS541" s="55"/>
      <c r="DT541" s="55"/>
      <c r="DU541" s="55"/>
      <c r="DV541" s="55"/>
    </row>
    <row r="542" spans="1:126" ht="8.25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</row>
    <row r="543" spans="1:126" ht="8.25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  <c r="CX543" s="55"/>
      <c r="CY543" s="55"/>
      <c r="CZ543" s="55"/>
      <c r="DA543" s="55"/>
      <c r="DB543" s="55"/>
      <c r="DC543" s="55"/>
      <c r="DD543" s="55"/>
      <c r="DE543" s="55"/>
      <c r="DF543" s="55"/>
      <c r="DG543" s="55"/>
      <c r="DH543" s="55"/>
      <c r="DI543" s="55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5"/>
    </row>
    <row r="544" spans="1:126" ht="8.25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  <c r="BQ544" s="55"/>
      <c r="BR544" s="55"/>
      <c r="BS544" s="55"/>
      <c r="BT544" s="55"/>
      <c r="BU544" s="55"/>
      <c r="BV544" s="55"/>
      <c r="BW544" s="55"/>
      <c r="BX544" s="55"/>
      <c r="BY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L544" s="55"/>
      <c r="CM544" s="55"/>
      <c r="CN544" s="55"/>
      <c r="CO544" s="55"/>
      <c r="CP544" s="55"/>
      <c r="CQ544" s="55"/>
      <c r="CR544" s="55"/>
      <c r="CS544" s="55"/>
      <c r="CT544" s="55"/>
      <c r="CU544" s="55"/>
      <c r="CV544" s="55"/>
      <c r="CW544" s="55"/>
      <c r="CX544" s="55"/>
      <c r="CY544" s="55"/>
      <c r="CZ544" s="55"/>
      <c r="DA544" s="55"/>
      <c r="DB544" s="55"/>
      <c r="DC544" s="55"/>
      <c r="DD544" s="55"/>
      <c r="DE544" s="55"/>
      <c r="DF544" s="55"/>
      <c r="DG544" s="55"/>
      <c r="DH544" s="55"/>
      <c r="DI544" s="55"/>
      <c r="DJ544" s="55"/>
      <c r="DK544" s="55"/>
      <c r="DL544" s="55"/>
      <c r="DM544" s="55"/>
      <c r="DN544" s="55"/>
      <c r="DO544" s="55"/>
      <c r="DP544" s="55"/>
      <c r="DQ544" s="55"/>
      <c r="DR544" s="55"/>
      <c r="DS544" s="55"/>
      <c r="DT544" s="55"/>
      <c r="DU544" s="55"/>
      <c r="DV544" s="55"/>
    </row>
    <row r="545" spans="1:126" ht="8.2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  <c r="CO545" s="55"/>
      <c r="CP545" s="55"/>
      <c r="CQ545" s="55"/>
      <c r="CR545" s="55"/>
      <c r="CS545" s="55"/>
      <c r="CT545" s="55"/>
      <c r="CU545" s="55"/>
      <c r="CV545" s="55"/>
      <c r="CW545" s="55"/>
      <c r="CX545" s="55"/>
      <c r="CY545" s="55"/>
      <c r="CZ545" s="55"/>
      <c r="DA545" s="55"/>
      <c r="DB545" s="55"/>
      <c r="DC545" s="55"/>
      <c r="DD545" s="55"/>
      <c r="DE545" s="55"/>
      <c r="DF545" s="55"/>
      <c r="DG545" s="55"/>
      <c r="DH545" s="55"/>
      <c r="DI545" s="55"/>
      <c r="DJ545" s="55"/>
      <c r="DK545" s="55"/>
      <c r="DL545" s="55"/>
      <c r="DM545" s="55"/>
      <c r="DN545" s="55"/>
      <c r="DO545" s="55"/>
      <c r="DP545" s="55"/>
      <c r="DQ545" s="55"/>
      <c r="DR545" s="55"/>
      <c r="DS545" s="55"/>
      <c r="DT545" s="55"/>
      <c r="DU545" s="55"/>
      <c r="DV545" s="55"/>
    </row>
    <row r="546" spans="1:126" ht="8.25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</row>
    <row r="547" spans="1:126" ht="8.25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  <c r="CX547" s="55"/>
      <c r="CY547" s="55"/>
      <c r="CZ547" s="55"/>
      <c r="DA547" s="55"/>
      <c r="DB547" s="55"/>
      <c r="DC547" s="55"/>
      <c r="DD547" s="55"/>
      <c r="DE547" s="55"/>
      <c r="DF547" s="55"/>
      <c r="DG547" s="55"/>
      <c r="DH547" s="55"/>
      <c r="DI547" s="55"/>
      <c r="DJ547" s="55"/>
      <c r="DK547" s="55"/>
      <c r="DL547" s="55"/>
      <c r="DM547" s="55"/>
      <c r="DN547" s="55"/>
      <c r="DO547" s="55"/>
      <c r="DP547" s="55"/>
      <c r="DQ547" s="55"/>
      <c r="DR547" s="55"/>
      <c r="DS547" s="55"/>
      <c r="DT547" s="55"/>
      <c r="DU547" s="55"/>
      <c r="DV547" s="55"/>
    </row>
    <row r="548" spans="1:126" ht="8.25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  <c r="DD548" s="55"/>
      <c r="DE548" s="55"/>
      <c r="DF548" s="55"/>
      <c r="DG548" s="55"/>
      <c r="DH548" s="55"/>
      <c r="DI548" s="55"/>
      <c r="DJ548" s="55"/>
      <c r="DK548" s="55"/>
      <c r="DL548" s="55"/>
      <c r="DM548" s="55"/>
      <c r="DN548" s="55"/>
      <c r="DO548" s="55"/>
      <c r="DP548" s="55"/>
      <c r="DQ548" s="55"/>
      <c r="DR548" s="55"/>
      <c r="DS548" s="55"/>
      <c r="DT548" s="55"/>
      <c r="DU548" s="55"/>
      <c r="DV548" s="55"/>
    </row>
    <row r="549" spans="1:126" ht="8.25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</row>
    <row r="550" spans="1:126" ht="8.25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</row>
    <row r="551" spans="1:126" ht="8.25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  <c r="DD551" s="55"/>
      <c r="DE551" s="55"/>
      <c r="DF551" s="55"/>
      <c r="DG551" s="55"/>
      <c r="DH551" s="55"/>
      <c r="DI551" s="55"/>
      <c r="DJ551" s="55"/>
      <c r="DK551" s="55"/>
      <c r="DL551" s="55"/>
      <c r="DM551" s="55"/>
      <c r="DN551" s="55"/>
      <c r="DO551" s="55"/>
      <c r="DP551" s="55"/>
      <c r="DQ551" s="55"/>
      <c r="DR551" s="55"/>
      <c r="DS551" s="55"/>
      <c r="DT551" s="55"/>
      <c r="DU551" s="55"/>
      <c r="DV551" s="55"/>
    </row>
    <row r="552" spans="1:126" ht="8.25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  <c r="CX552" s="55"/>
      <c r="CY552" s="55"/>
      <c r="CZ552" s="55"/>
      <c r="DA552" s="55"/>
      <c r="DB552" s="55"/>
      <c r="DC552" s="55"/>
      <c r="DD552" s="55"/>
      <c r="DE552" s="55"/>
      <c r="DF552" s="55"/>
      <c r="DG552" s="55"/>
      <c r="DH552" s="55"/>
      <c r="DI552" s="55"/>
      <c r="DJ552" s="55"/>
      <c r="DK552" s="55"/>
      <c r="DL552" s="55"/>
      <c r="DM552" s="55"/>
      <c r="DN552" s="55"/>
      <c r="DO552" s="55"/>
      <c r="DP552" s="55"/>
      <c r="DQ552" s="55"/>
      <c r="DR552" s="55"/>
      <c r="DS552" s="55"/>
      <c r="DT552" s="55"/>
      <c r="DU552" s="55"/>
      <c r="DV552" s="55"/>
    </row>
    <row r="553" spans="1:126" ht="8.25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  <c r="DD553" s="55"/>
      <c r="DE553" s="55"/>
      <c r="DF553" s="55"/>
      <c r="DG553" s="55"/>
      <c r="DH553" s="55"/>
      <c r="DI553" s="55"/>
      <c r="DJ553" s="55"/>
      <c r="DK553" s="55"/>
      <c r="DL553" s="55"/>
      <c r="DM553" s="55"/>
      <c r="DN553" s="55"/>
      <c r="DO553" s="55"/>
      <c r="DP553" s="55"/>
      <c r="DQ553" s="55"/>
      <c r="DR553" s="55"/>
      <c r="DS553" s="55"/>
      <c r="DT553" s="55"/>
      <c r="DU553" s="55"/>
      <c r="DV553" s="55"/>
    </row>
    <row r="554" spans="1:126" ht="8.25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</row>
    <row r="555" spans="1:126" ht="8.2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</row>
    <row r="556" spans="1:126" ht="8.25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  <c r="CO556" s="55"/>
      <c r="CP556" s="55"/>
      <c r="CQ556" s="55"/>
      <c r="CR556" s="55"/>
      <c r="CS556" s="55"/>
      <c r="CT556" s="55"/>
      <c r="CU556" s="55"/>
      <c r="CV556" s="55"/>
      <c r="CW556" s="55"/>
      <c r="CX556" s="55"/>
      <c r="CY556" s="55"/>
      <c r="CZ556" s="55"/>
      <c r="DA556" s="55"/>
      <c r="DB556" s="55"/>
      <c r="DC556" s="55"/>
      <c r="DD556" s="55"/>
      <c r="DE556" s="55"/>
      <c r="DF556" s="55"/>
      <c r="DG556" s="55"/>
      <c r="DH556" s="55"/>
      <c r="DI556" s="55"/>
      <c r="DJ556" s="55"/>
      <c r="DK556" s="55"/>
      <c r="DL556" s="55"/>
      <c r="DM556" s="55"/>
      <c r="DN556" s="55"/>
      <c r="DO556" s="55"/>
      <c r="DP556" s="55"/>
      <c r="DQ556" s="55"/>
      <c r="DR556" s="55"/>
      <c r="DS556" s="55"/>
      <c r="DT556" s="55"/>
      <c r="DU556" s="55"/>
      <c r="DV556" s="55"/>
    </row>
    <row r="557" spans="1:126" ht="8.25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  <c r="CX557" s="55"/>
      <c r="CY557" s="55"/>
      <c r="CZ557" s="55"/>
      <c r="DA557" s="55"/>
      <c r="DB557" s="55"/>
      <c r="DC557" s="55"/>
      <c r="DD557" s="55"/>
      <c r="DE557" s="55"/>
      <c r="DF557" s="55"/>
      <c r="DG557" s="55"/>
      <c r="DH557" s="55"/>
      <c r="DI557" s="55"/>
      <c r="DJ557" s="55"/>
      <c r="DK557" s="55"/>
      <c r="DL557" s="55"/>
      <c r="DM557" s="55"/>
      <c r="DN557" s="55"/>
      <c r="DO557" s="55"/>
      <c r="DP557" s="55"/>
      <c r="DQ557" s="55"/>
      <c r="DR557" s="55"/>
      <c r="DS557" s="55"/>
      <c r="DT557" s="55"/>
      <c r="DU557" s="55"/>
      <c r="DV557" s="55"/>
    </row>
    <row r="558" spans="1:126" ht="8.25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  <c r="CX558" s="55"/>
      <c r="CY558" s="55"/>
      <c r="CZ558" s="55"/>
      <c r="DA558" s="55"/>
      <c r="DB558" s="55"/>
      <c r="DC558" s="55"/>
      <c r="DD558" s="55"/>
      <c r="DE558" s="55"/>
      <c r="DF558" s="55"/>
      <c r="DG558" s="55"/>
      <c r="DH558" s="55"/>
      <c r="DI558" s="55"/>
      <c r="DJ558" s="55"/>
      <c r="DK558" s="55"/>
      <c r="DL558" s="55"/>
      <c r="DM558" s="55"/>
      <c r="DN558" s="55"/>
      <c r="DO558" s="55"/>
      <c r="DP558" s="55"/>
      <c r="DQ558" s="55"/>
      <c r="DR558" s="55"/>
      <c r="DS558" s="55"/>
      <c r="DT558" s="55"/>
      <c r="DU558" s="55"/>
      <c r="DV558" s="55"/>
    </row>
    <row r="559" spans="1:126" ht="8.25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  <c r="CX559" s="55"/>
      <c r="CY559" s="55"/>
      <c r="CZ559" s="55"/>
      <c r="DA559" s="55"/>
      <c r="DB559" s="55"/>
      <c r="DC559" s="55"/>
      <c r="DD559" s="55"/>
      <c r="DE559" s="55"/>
      <c r="DF559" s="55"/>
      <c r="DG559" s="55"/>
      <c r="DH559" s="55"/>
      <c r="DI559" s="55"/>
      <c r="DJ559" s="55"/>
      <c r="DK559" s="55"/>
      <c r="DL559" s="55"/>
      <c r="DM559" s="55"/>
      <c r="DN559" s="55"/>
      <c r="DO559" s="55"/>
      <c r="DP559" s="55"/>
      <c r="DQ559" s="55"/>
      <c r="DR559" s="55"/>
      <c r="DS559" s="55"/>
      <c r="DT559" s="55"/>
      <c r="DU559" s="55"/>
      <c r="DV559" s="55"/>
    </row>
    <row r="560" spans="1:126" ht="8.25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  <c r="CX560" s="55"/>
      <c r="CY560" s="55"/>
      <c r="CZ560" s="55"/>
      <c r="DA560" s="55"/>
      <c r="DB560" s="55"/>
      <c r="DC560" s="55"/>
      <c r="DD560" s="55"/>
      <c r="DE560" s="55"/>
      <c r="DF560" s="55"/>
      <c r="DG560" s="55"/>
      <c r="DH560" s="55"/>
      <c r="DI560" s="55"/>
      <c r="DJ560" s="55"/>
      <c r="DK560" s="55"/>
      <c r="DL560" s="55"/>
      <c r="DM560" s="55"/>
      <c r="DN560" s="55"/>
      <c r="DO560" s="55"/>
      <c r="DP560" s="55"/>
      <c r="DQ560" s="55"/>
      <c r="DR560" s="55"/>
      <c r="DS560" s="55"/>
      <c r="DT560" s="55"/>
      <c r="DU560" s="55"/>
      <c r="DV560" s="55"/>
    </row>
    <row r="561" spans="1:126" ht="8.25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5"/>
      <c r="BQ561" s="55"/>
      <c r="BR561" s="55"/>
      <c r="BS561" s="55"/>
      <c r="BT561" s="55"/>
      <c r="BU561" s="55"/>
      <c r="BV561" s="55"/>
      <c r="BW561" s="55"/>
      <c r="BX561" s="55"/>
      <c r="BY561" s="55"/>
      <c r="BZ561" s="55"/>
      <c r="CA561" s="55"/>
      <c r="CB561" s="55"/>
      <c r="CC561" s="55"/>
      <c r="CD561" s="55"/>
      <c r="CE561" s="55"/>
      <c r="CF561" s="55"/>
      <c r="CG561" s="55"/>
      <c r="CH561" s="55"/>
      <c r="CI561" s="55"/>
      <c r="CJ561" s="55"/>
      <c r="CK561" s="55"/>
      <c r="CL561" s="55"/>
      <c r="CM561" s="55"/>
      <c r="CN561" s="55"/>
      <c r="CO561" s="55"/>
      <c r="CP561" s="55"/>
      <c r="CQ561" s="55"/>
      <c r="CR561" s="55"/>
      <c r="CS561" s="55"/>
      <c r="CT561" s="55"/>
      <c r="CU561" s="55"/>
      <c r="CV561" s="55"/>
      <c r="CW561" s="55"/>
      <c r="CX561" s="55"/>
      <c r="CY561" s="55"/>
      <c r="CZ561" s="55"/>
      <c r="DA561" s="55"/>
      <c r="DB561" s="55"/>
      <c r="DC561" s="55"/>
      <c r="DD561" s="55"/>
      <c r="DE561" s="55"/>
      <c r="DF561" s="55"/>
      <c r="DG561" s="55"/>
      <c r="DH561" s="55"/>
      <c r="DI561" s="55"/>
      <c r="DJ561" s="55"/>
      <c r="DK561" s="55"/>
      <c r="DL561" s="55"/>
      <c r="DM561" s="55"/>
      <c r="DN561" s="55"/>
      <c r="DO561" s="55"/>
      <c r="DP561" s="55"/>
      <c r="DQ561" s="55"/>
      <c r="DR561" s="55"/>
      <c r="DS561" s="55"/>
      <c r="DT561" s="55"/>
      <c r="DU561" s="55"/>
      <c r="DV561" s="55"/>
    </row>
    <row r="562" spans="1:126" ht="8.25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  <c r="CO562" s="55"/>
      <c r="CP562" s="55"/>
      <c r="CQ562" s="55"/>
      <c r="CR562" s="55"/>
      <c r="CS562" s="55"/>
      <c r="CT562" s="55"/>
      <c r="CU562" s="55"/>
      <c r="CV562" s="55"/>
      <c r="CW562" s="55"/>
      <c r="CX562" s="55"/>
      <c r="CY562" s="55"/>
      <c r="CZ562" s="55"/>
      <c r="DA562" s="55"/>
      <c r="DB562" s="55"/>
      <c r="DC562" s="55"/>
      <c r="DD562" s="55"/>
      <c r="DE562" s="55"/>
      <c r="DF562" s="55"/>
      <c r="DG562" s="55"/>
      <c r="DH562" s="55"/>
      <c r="DI562" s="55"/>
      <c r="DJ562" s="55"/>
      <c r="DK562" s="55"/>
      <c r="DL562" s="55"/>
      <c r="DM562" s="55"/>
      <c r="DN562" s="55"/>
      <c r="DO562" s="55"/>
      <c r="DP562" s="55"/>
      <c r="DQ562" s="55"/>
      <c r="DR562" s="55"/>
      <c r="DS562" s="55"/>
      <c r="DT562" s="55"/>
      <c r="DU562" s="55"/>
      <c r="DV562" s="55"/>
    </row>
    <row r="563" spans="1:126" ht="8.25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55"/>
      <c r="BX563" s="55"/>
      <c r="BY563" s="55"/>
      <c r="BZ563" s="55"/>
      <c r="CA563" s="55"/>
      <c r="CB563" s="55"/>
      <c r="CC563" s="55"/>
      <c r="CD563" s="55"/>
      <c r="CE563" s="55"/>
      <c r="CF563" s="55"/>
      <c r="CG563" s="55"/>
      <c r="CH563" s="55"/>
      <c r="CI563" s="55"/>
      <c r="CJ563" s="55"/>
      <c r="CK563" s="55"/>
      <c r="CL563" s="55"/>
      <c r="CM563" s="55"/>
      <c r="CN563" s="55"/>
      <c r="CO563" s="55"/>
      <c r="CP563" s="55"/>
      <c r="CQ563" s="55"/>
      <c r="CR563" s="55"/>
      <c r="CS563" s="55"/>
      <c r="CT563" s="55"/>
      <c r="CU563" s="55"/>
      <c r="CV563" s="55"/>
      <c r="CW563" s="55"/>
      <c r="CX563" s="55"/>
      <c r="CY563" s="55"/>
      <c r="CZ563" s="55"/>
      <c r="DA563" s="55"/>
      <c r="DB563" s="55"/>
      <c r="DC563" s="55"/>
      <c r="DD563" s="55"/>
      <c r="DE563" s="55"/>
      <c r="DF563" s="55"/>
      <c r="DG563" s="55"/>
      <c r="DH563" s="55"/>
      <c r="DI563" s="55"/>
      <c r="DJ563" s="55"/>
      <c r="DK563" s="55"/>
      <c r="DL563" s="55"/>
      <c r="DM563" s="55"/>
      <c r="DN563" s="55"/>
      <c r="DO563" s="55"/>
      <c r="DP563" s="55"/>
      <c r="DQ563" s="55"/>
      <c r="DR563" s="55"/>
      <c r="DS563" s="55"/>
      <c r="DT563" s="55"/>
      <c r="DU563" s="55"/>
      <c r="DV563" s="55"/>
    </row>
    <row r="564" spans="1:126" ht="8.25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55"/>
      <c r="BX564" s="55"/>
      <c r="BY564" s="55"/>
      <c r="BZ564" s="55"/>
      <c r="CA564" s="55"/>
      <c r="CB564" s="55"/>
      <c r="CC564" s="55"/>
      <c r="CD564" s="55"/>
      <c r="CE564" s="55"/>
      <c r="CF564" s="55"/>
      <c r="CG564" s="55"/>
      <c r="CH564" s="55"/>
      <c r="CI564" s="55"/>
      <c r="CJ564" s="55"/>
      <c r="CK564" s="55"/>
      <c r="CL564" s="55"/>
      <c r="CM564" s="55"/>
      <c r="CN564" s="55"/>
      <c r="CO564" s="55"/>
      <c r="CP564" s="55"/>
      <c r="CQ564" s="55"/>
      <c r="CR564" s="55"/>
      <c r="CS564" s="55"/>
      <c r="CT564" s="55"/>
      <c r="CU564" s="55"/>
      <c r="CV564" s="55"/>
      <c r="CW564" s="55"/>
      <c r="CX564" s="55"/>
      <c r="CY564" s="55"/>
      <c r="CZ564" s="55"/>
      <c r="DA564" s="55"/>
      <c r="DB564" s="55"/>
      <c r="DC564" s="55"/>
      <c r="DD564" s="55"/>
      <c r="DE564" s="55"/>
      <c r="DF564" s="55"/>
      <c r="DG564" s="55"/>
      <c r="DH564" s="55"/>
      <c r="DI564" s="55"/>
      <c r="DJ564" s="55"/>
      <c r="DK564" s="55"/>
      <c r="DL564" s="55"/>
      <c r="DM564" s="55"/>
      <c r="DN564" s="55"/>
      <c r="DO564" s="55"/>
      <c r="DP564" s="55"/>
      <c r="DQ564" s="55"/>
      <c r="DR564" s="55"/>
      <c r="DS564" s="55"/>
      <c r="DT564" s="55"/>
      <c r="DU564" s="55"/>
      <c r="DV564" s="55"/>
    </row>
    <row r="565" spans="1:126" ht="8.25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5"/>
      <c r="BQ565" s="55"/>
      <c r="BR565" s="55"/>
      <c r="BS565" s="55"/>
      <c r="BT565" s="55"/>
      <c r="BU565" s="55"/>
      <c r="BV565" s="55"/>
      <c r="BW565" s="55"/>
      <c r="BX565" s="55"/>
      <c r="BY565" s="55"/>
      <c r="BZ565" s="55"/>
      <c r="CA565" s="55"/>
      <c r="CB565" s="55"/>
      <c r="CC565" s="55"/>
      <c r="CD565" s="55"/>
      <c r="CE565" s="55"/>
      <c r="CF565" s="55"/>
      <c r="CG565" s="55"/>
      <c r="CH565" s="55"/>
      <c r="CI565" s="55"/>
      <c r="CJ565" s="55"/>
      <c r="CK565" s="55"/>
      <c r="CL565" s="55"/>
      <c r="CM565" s="55"/>
      <c r="CN565" s="55"/>
      <c r="CO565" s="55"/>
      <c r="CP565" s="55"/>
      <c r="CQ565" s="55"/>
      <c r="CR565" s="55"/>
      <c r="CS565" s="55"/>
      <c r="CT565" s="55"/>
      <c r="CU565" s="55"/>
      <c r="CV565" s="55"/>
      <c r="CW565" s="55"/>
      <c r="CX565" s="55"/>
      <c r="CY565" s="55"/>
      <c r="CZ565" s="55"/>
      <c r="DA565" s="55"/>
      <c r="DB565" s="55"/>
      <c r="DC565" s="55"/>
      <c r="DD565" s="55"/>
      <c r="DE565" s="55"/>
      <c r="DF565" s="55"/>
      <c r="DG565" s="55"/>
      <c r="DH565" s="55"/>
      <c r="DI565" s="55"/>
      <c r="DJ565" s="55"/>
      <c r="DK565" s="55"/>
      <c r="DL565" s="55"/>
      <c r="DM565" s="55"/>
      <c r="DN565" s="55"/>
      <c r="DO565" s="55"/>
      <c r="DP565" s="55"/>
      <c r="DQ565" s="55"/>
      <c r="DR565" s="55"/>
      <c r="DS565" s="55"/>
      <c r="DT565" s="55"/>
      <c r="DU565" s="55"/>
      <c r="DV565" s="55"/>
    </row>
    <row r="566" spans="1:126" ht="8.2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L566" s="55"/>
      <c r="CM566" s="55"/>
      <c r="CN566" s="55"/>
      <c r="CO566" s="55"/>
      <c r="CP566" s="55"/>
      <c r="CQ566" s="55"/>
      <c r="CR566" s="55"/>
      <c r="CS566" s="55"/>
      <c r="CT566" s="55"/>
      <c r="CU566" s="55"/>
      <c r="CV566" s="55"/>
      <c r="CW566" s="55"/>
      <c r="CX566" s="55"/>
      <c r="CY566" s="55"/>
      <c r="CZ566" s="55"/>
      <c r="DA566" s="55"/>
      <c r="DB566" s="55"/>
      <c r="DC566" s="55"/>
      <c r="DD566" s="55"/>
      <c r="DE566" s="55"/>
      <c r="DF566" s="55"/>
      <c r="DG566" s="55"/>
      <c r="DH566" s="55"/>
      <c r="DI566" s="55"/>
      <c r="DJ566" s="55"/>
      <c r="DK566" s="55"/>
      <c r="DL566" s="55"/>
      <c r="DM566" s="55"/>
      <c r="DN566" s="55"/>
      <c r="DO566" s="55"/>
      <c r="DP566" s="55"/>
      <c r="DQ566" s="55"/>
      <c r="DR566" s="55"/>
      <c r="DS566" s="55"/>
      <c r="DT566" s="55"/>
      <c r="DU566" s="55"/>
      <c r="DV566" s="55"/>
    </row>
    <row r="567" spans="1:126" ht="8.25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5"/>
      <c r="BQ567" s="55"/>
      <c r="BR567" s="55"/>
      <c r="BS567" s="55"/>
      <c r="BT567" s="55"/>
      <c r="BU567" s="55"/>
      <c r="BV567" s="55"/>
      <c r="BW567" s="55"/>
      <c r="BX567" s="55"/>
      <c r="BY567" s="55"/>
      <c r="BZ567" s="55"/>
      <c r="CA567" s="55"/>
      <c r="CB567" s="55"/>
      <c r="CC567" s="55"/>
      <c r="CD567" s="55"/>
      <c r="CE567" s="55"/>
      <c r="CF567" s="55"/>
      <c r="CG567" s="55"/>
      <c r="CH567" s="55"/>
      <c r="CI567" s="55"/>
      <c r="CJ567" s="55"/>
      <c r="CK567" s="55"/>
      <c r="CL567" s="55"/>
      <c r="CM567" s="55"/>
      <c r="CN567" s="55"/>
      <c r="CO567" s="55"/>
      <c r="CP567" s="55"/>
      <c r="CQ567" s="55"/>
      <c r="CR567" s="55"/>
      <c r="CS567" s="55"/>
      <c r="CT567" s="55"/>
      <c r="CU567" s="55"/>
      <c r="CV567" s="55"/>
      <c r="CW567" s="55"/>
      <c r="CX567" s="55"/>
      <c r="CY567" s="55"/>
      <c r="CZ567" s="55"/>
      <c r="DA567" s="55"/>
      <c r="DB567" s="55"/>
      <c r="DC567" s="55"/>
      <c r="DD567" s="55"/>
      <c r="DE567" s="55"/>
      <c r="DF567" s="55"/>
      <c r="DG567" s="55"/>
      <c r="DH567" s="55"/>
      <c r="DI567" s="55"/>
      <c r="DJ567" s="55"/>
      <c r="DK567" s="55"/>
      <c r="DL567" s="55"/>
      <c r="DM567" s="55"/>
      <c r="DN567" s="55"/>
      <c r="DO567" s="55"/>
      <c r="DP567" s="55"/>
      <c r="DQ567" s="55"/>
      <c r="DR567" s="55"/>
      <c r="DS567" s="55"/>
      <c r="DT567" s="55"/>
      <c r="DU567" s="55"/>
      <c r="DV567" s="55"/>
    </row>
    <row r="568" spans="1:126" ht="8.25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5"/>
      <c r="BQ568" s="55"/>
      <c r="BR568" s="55"/>
      <c r="BS568" s="55"/>
      <c r="BT568" s="55"/>
      <c r="BU568" s="55"/>
      <c r="BV568" s="55"/>
      <c r="BW568" s="55"/>
      <c r="BX568" s="55"/>
      <c r="BY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L568" s="55"/>
      <c r="CM568" s="55"/>
      <c r="CN568" s="55"/>
      <c r="CO568" s="55"/>
      <c r="CP568" s="55"/>
      <c r="CQ568" s="55"/>
      <c r="CR568" s="55"/>
      <c r="CS568" s="55"/>
      <c r="CT568" s="55"/>
      <c r="CU568" s="55"/>
      <c r="CV568" s="55"/>
      <c r="CW568" s="55"/>
      <c r="CX568" s="55"/>
      <c r="CY568" s="55"/>
      <c r="CZ568" s="55"/>
      <c r="DA568" s="55"/>
      <c r="DB568" s="55"/>
      <c r="DC568" s="55"/>
      <c r="DD568" s="55"/>
      <c r="DE568" s="55"/>
      <c r="DF568" s="55"/>
      <c r="DG568" s="55"/>
      <c r="DH568" s="55"/>
      <c r="DI568" s="55"/>
      <c r="DJ568" s="55"/>
      <c r="DK568" s="55"/>
      <c r="DL568" s="55"/>
      <c r="DM568" s="55"/>
      <c r="DN568" s="55"/>
      <c r="DO568" s="55"/>
      <c r="DP568" s="55"/>
      <c r="DQ568" s="55"/>
      <c r="DR568" s="55"/>
      <c r="DS568" s="55"/>
      <c r="DT568" s="55"/>
      <c r="DU568" s="55"/>
      <c r="DV568" s="55"/>
    </row>
    <row r="569" spans="1:126" ht="8.25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L569" s="55"/>
      <c r="CM569" s="55"/>
      <c r="CN569" s="55"/>
      <c r="CO569" s="55"/>
      <c r="CP569" s="55"/>
      <c r="CQ569" s="55"/>
      <c r="CR569" s="55"/>
      <c r="CS569" s="55"/>
      <c r="CT569" s="55"/>
      <c r="CU569" s="55"/>
      <c r="CV569" s="55"/>
      <c r="CW569" s="55"/>
      <c r="CX569" s="55"/>
      <c r="CY569" s="55"/>
      <c r="CZ569" s="55"/>
      <c r="DA569" s="55"/>
      <c r="DB569" s="55"/>
      <c r="DC569" s="55"/>
      <c r="DD569" s="55"/>
      <c r="DE569" s="55"/>
      <c r="DF569" s="55"/>
      <c r="DG569" s="55"/>
      <c r="DH569" s="55"/>
      <c r="DI569" s="55"/>
      <c r="DJ569" s="55"/>
      <c r="DK569" s="55"/>
      <c r="DL569" s="55"/>
      <c r="DM569" s="55"/>
      <c r="DN569" s="55"/>
      <c r="DO569" s="55"/>
      <c r="DP569" s="55"/>
      <c r="DQ569" s="55"/>
      <c r="DR569" s="55"/>
      <c r="DS569" s="55"/>
      <c r="DT569" s="55"/>
      <c r="DU569" s="55"/>
      <c r="DV569" s="55"/>
    </row>
    <row r="570" spans="1:126" ht="8.25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L570" s="55"/>
      <c r="CM570" s="55"/>
      <c r="CN570" s="55"/>
      <c r="CO570" s="55"/>
      <c r="CP570" s="55"/>
      <c r="CQ570" s="55"/>
      <c r="CR570" s="55"/>
      <c r="CS570" s="55"/>
      <c r="CT570" s="55"/>
      <c r="CU570" s="55"/>
      <c r="CV570" s="55"/>
      <c r="CW570" s="55"/>
      <c r="CX570" s="55"/>
      <c r="CY570" s="55"/>
      <c r="CZ570" s="55"/>
      <c r="DA570" s="55"/>
      <c r="DB570" s="55"/>
      <c r="DC570" s="55"/>
      <c r="DD570" s="55"/>
      <c r="DE570" s="55"/>
      <c r="DF570" s="55"/>
      <c r="DG570" s="55"/>
      <c r="DH570" s="55"/>
      <c r="DI570" s="55"/>
      <c r="DJ570" s="55"/>
      <c r="DK570" s="55"/>
      <c r="DL570" s="55"/>
      <c r="DM570" s="55"/>
      <c r="DN570" s="55"/>
      <c r="DO570" s="55"/>
      <c r="DP570" s="55"/>
      <c r="DQ570" s="55"/>
      <c r="DR570" s="55"/>
      <c r="DS570" s="55"/>
      <c r="DT570" s="55"/>
      <c r="DU570" s="55"/>
      <c r="DV570" s="55"/>
    </row>
    <row r="571" spans="1:126" ht="8.25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5"/>
      <c r="BQ571" s="55"/>
      <c r="BR571" s="55"/>
      <c r="BS571" s="55"/>
      <c r="BT571" s="55"/>
      <c r="BU571" s="55"/>
      <c r="BV571" s="55"/>
      <c r="BW571" s="55"/>
      <c r="BX571" s="55"/>
      <c r="BY571" s="55"/>
      <c r="BZ571" s="55"/>
      <c r="CA571" s="55"/>
      <c r="CB571" s="55"/>
      <c r="CC571" s="55"/>
      <c r="CD571" s="55"/>
      <c r="CE571" s="55"/>
      <c r="CF571" s="55"/>
      <c r="CG571" s="55"/>
      <c r="CH571" s="55"/>
      <c r="CI571" s="55"/>
      <c r="CJ571" s="55"/>
      <c r="CK571" s="55"/>
      <c r="CL571" s="55"/>
      <c r="CM571" s="55"/>
      <c r="CN571" s="55"/>
      <c r="CO571" s="55"/>
      <c r="CP571" s="55"/>
      <c r="CQ571" s="55"/>
      <c r="CR571" s="55"/>
      <c r="CS571" s="55"/>
      <c r="CT571" s="55"/>
      <c r="CU571" s="55"/>
      <c r="CV571" s="55"/>
      <c r="CW571" s="55"/>
      <c r="CX571" s="55"/>
      <c r="CY571" s="55"/>
      <c r="CZ571" s="55"/>
      <c r="DA571" s="55"/>
      <c r="DB571" s="55"/>
      <c r="DC571" s="55"/>
      <c r="DD571" s="55"/>
      <c r="DE571" s="55"/>
      <c r="DF571" s="55"/>
      <c r="DG571" s="55"/>
      <c r="DH571" s="55"/>
      <c r="DI571" s="55"/>
      <c r="DJ571" s="55"/>
      <c r="DK571" s="55"/>
      <c r="DL571" s="55"/>
      <c r="DM571" s="55"/>
      <c r="DN571" s="55"/>
      <c r="DO571" s="55"/>
      <c r="DP571" s="55"/>
      <c r="DQ571" s="55"/>
      <c r="DR571" s="55"/>
      <c r="DS571" s="55"/>
      <c r="DT571" s="55"/>
      <c r="DU571" s="55"/>
      <c r="DV571" s="55"/>
    </row>
    <row r="572" spans="1:126" ht="8.25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5"/>
      <c r="BQ572" s="55"/>
      <c r="BR572" s="55"/>
      <c r="BS572" s="55"/>
      <c r="BT572" s="55"/>
      <c r="BU572" s="55"/>
      <c r="BV572" s="55"/>
      <c r="BW572" s="55"/>
      <c r="BX572" s="55"/>
      <c r="BY572" s="55"/>
      <c r="BZ572" s="55"/>
      <c r="CA572" s="55"/>
      <c r="CB572" s="55"/>
      <c r="CC572" s="55"/>
      <c r="CD572" s="55"/>
      <c r="CE572" s="55"/>
      <c r="CF572" s="55"/>
      <c r="CG572" s="55"/>
      <c r="CH572" s="55"/>
      <c r="CI572" s="55"/>
      <c r="CJ572" s="55"/>
      <c r="CK572" s="55"/>
      <c r="CL572" s="55"/>
      <c r="CM572" s="55"/>
      <c r="CN572" s="55"/>
      <c r="CO572" s="55"/>
      <c r="CP572" s="55"/>
      <c r="CQ572" s="55"/>
      <c r="CR572" s="55"/>
      <c r="CS572" s="55"/>
      <c r="CT572" s="55"/>
      <c r="CU572" s="55"/>
      <c r="CV572" s="55"/>
      <c r="CW572" s="55"/>
      <c r="CX572" s="55"/>
      <c r="CY572" s="55"/>
      <c r="CZ572" s="55"/>
      <c r="DA572" s="55"/>
      <c r="DB572" s="55"/>
      <c r="DC572" s="55"/>
      <c r="DD572" s="55"/>
      <c r="DE572" s="55"/>
      <c r="DF572" s="55"/>
      <c r="DG572" s="55"/>
      <c r="DH572" s="55"/>
      <c r="DI572" s="55"/>
      <c r="DJ572" s="55"/>
      <c r="DK572" s="55"/>
      <c r="DL572" s="55"/>
      <c r="DM572" s="55"/>
      <c r="DN572" s="55"/>
      <c r="DO572" s="55"/>
      <c r="DP572" s="55"/>
      <c r="DQ572" s="55"/>
      <c r="DR572" s="55"/>
      <c r="DS572" s="55"/>
      <c r="DT572" s="55"/>
      <c r="DU572" s="55"/>
      <c r="DV572" s="55"/>
    </row>
    <row r="573" spans="1:126" ht="8.25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  <c r="CC573" s="55"/>
      <c r="CD573" s="55"/>
      <c r="CE573" s="55"/>
      <c r="CF573" s="55"/>
      <c r="CG573" s="55"/>
      <c r="CH573" s="55"/>
      <c r="CI573" s="55"/>
      <c r="CJ573" s="55"/>
      <c r="CK573" s="55"/>
      <c r="CL573" s="55"/>
      <c r="CM573" s="55"/>
      <c r="CN573" s="55"/>
      <c r="CO573" s="55"/>
      <c r="CP573" s="55"/>
      <c r="CQ573" s="55"/>
      <c r="CR573" s="55"/>
      <c r="CS573" s="55"/>
      <c r="CT573" s="55"/>
      <c r="CU573" s="55"/>
      <c r="CV573" s="55"/>
      <c r="CW573" s="55"/>
      <c r="CX573" s="55"/>
      <c r="CY573" s="55"/>
      <c r="CZ573" s="55"/>
      <c r="DA573" s="55"/>
      <c r="DB573" s="55"/>
      <c r="DC573" s="55"/>
      <c r="DD573" s="55"/>
      <c r="DE573" s="55"/>
      <c r="DF573" s="55"/>
      <c r="DG573" s="55"/>
      <c r="DH573" s="55"/>
      <c r="DI573" s="55"/>
      <c r="DJ573" s="55"/>
      <c r="DK573" s="55"/>
      <c r="DL573" s="55"/>
      <c r="DM573" s="55"/>
      <c r="DN573" s="55"/>
      <c r="DO573" s="55"/>
      <c r="DP573" s="55"/>
      <c r="DQ573" s="55"/>
      <c r="DR573" s="55"/>
      <c r="DS573" s="55"/>
      <c r="DT573" s="55"/>
      <c r="DU573" s="55"/>
      <c r="DV573" s="55"/>
    </row>
    <row r="574" spans="1:126" ht="8.25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5"/>
      <c r="BQ574" s="55"/>
      <c r="BR574" s="55"/>
      <c r="BS574" s="55"/>
      <c r="BT574" s="55"/>
      <c r="BU574" s="55"/>
      <c r="BV574" s="55"/>
      <c r="BW574" s="55"/>
      <c r="BX574" s="55"/>
      <c r="BY574" s="55"/>
      <c r="BZ574" s="55"/>
      <c r="CA574" s="55"/>
      <c r="CB574" s="55"/>
      <c r="CC574" s="55"/>
      <c r="CD574" s="55"/>
      <c r="CE574" s="55"/>
      <c r="CF574" s="55"/>
      <c r="CG574" s="55"/>
      <c r="CH574" s="55"/>
      <c r="CI574" s="55"/>
      <c r="CJ574" s="55"/>
      <c r="CK574" s="55"/>
      <c r="CL574" s="55"/>
      <c r="CM574" s="55"/>
      <c r="CN574" s="55"/>
      <c r="CO574" s="55"/>
      <c r="CP574" s="55"/>
      <c r="CQ574" s="55"/>
      <c r="CR574" s="55"/>
      <c r="CS574" s="55"/>
      <c r="CT574" s="55"/>
      <c r="CU574" s="55"/>
      <c r="CV574" s="55"/>
      <c r="CW574" s="55"/>
      <c r="CX574" s="55"/>
      <c r="CY574" s="55"/>
      <c r="CZ574" s="55"/>
      <c r="DA574" s="55"/>
      <c r="DB574" s="55"/>
      <c r="DC574" s="55"/>
      <c r="DD574" s="55"/>
      <c r="DE574" s="55"/>
      <c r="DF574" s="55"/>
      <c r="DG574" s="55"/>
      <c r="DH574" s="55"/>
      <c r="DI574" s="55"/>
      <c r="DJ574" s="55"/>
      <c r="DK574" s="55"/>
      <c r="DL574" s="55"/>
      <c r="DM574" s="55"/>
      <c r="DN574" s="55"/>
      <c r="DO574" s="55"/>
      <c r="DP574" s="55"/>
      <c r="DQ574" s="55"/>
      <c r="DR574" s="55"/>
      <c r="DS574" s="55"/>
      <c r="DT574" s="55"/>
      <c r="DU574" s="55"/>
      <c r="DV574" s="55"/>
    </row>
    <row r="575" spans="1:126" ht="8.2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5"/>
      <c r="BQ575" s="55"/>
      <c r="BR575" s="55"/>
      <c r="BS575" s="55"/>
      <c r="BT575" s="55"/>
      <c r="BU575" s="55"/>
      <c r="BV575" s="55"/>
      <c r="BW575" s="55"/>
      <c r="BX575" s="55"/>
      <c r="BY575" s="55"/>
      <c r="BZ575" s="55"/>
      <c r="CA575" s="55"/>
      <c r="CB575" s="55"/>
      <c r="CC575" s="55"/>
      <c r="CD575" s="55"/>
      <c r="CE575" s="55"/>
      <c r="CF575" s="55"/>
      <c r="CG575" s="55"/>
      <c r="CH575" s="55"/>
      <c r="CI575" s="55"/>
      <c r="CJ575" s="55"/>
      <c r="CK575" s="55"/>
      <c r="CL575" s="55"/>
      <c r="CM575" s="55"/>
      <c r="CN575" s="55"/>
      <c r="CO575" s="55"/>
      <c r="CP575" s="55"/>
      <c r="CQ575" s="55"/>
      <c r="CR575" s="55"/>
      <c r="CS575" s="55"/>
      <c r="CT575" s="55"/>
      <c r="CU575" s="55"/>
      <c r="CV575" s="55"/>
      <c r="CW575" s="55"/>
      <c r="CX575" s="55"/>
      <c r="CY575" s="55"/>
      <c r="CZ575" s="55"/>
      <c r="DA575" s="55"/>
      <c r="DB575" s="55"/>
      <c r="DC575" s="55"/>
      <c r="DD575" s="55"/>
      <c r="DE575" s="55"/>
      <c r="DF575" s="55"/>
      <c r="DG575" s="55"/>
      <c r="DH575" s="55"/>
      <c r="DI575" s="55"/>
      <c r="DJ575" s="55"/>
      <c r="DK575" s="55"/>
      <c r="DL575" s="55"/>
      <c r="DM575" s="55"/>
      <c r="DN575" s="55"/>
      <c r="DO575" s="55"/>
      <c r="DP575" s="55"/>
      <c r="DQ575" s="55"/>
      <c r="DR575" s="55"/>
      <c r="DS575" s="55"/>
      <c r="DT575" s="55"/>
      <c r="DU575" s="55"/>
      <c r="DV575" s="55"/>
    </row>
    <row r="576" spans="1:126" ht="8.25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5"/>
      <c r="BQ576" s="55"/>
      <c r="BR576" s="55"/>
      <c r="BS576" s="55"/>
      <c r="BT576" s="55"/>
      <c r="BU576" s="55"/>
      <c r="BV576" s="55"/>
      <c r="BW576" s="55"/>
      <c r="BX576" s="55"/>
      <c r="BY576" s="55"/>
      <c r="BZ576" s="55"/>
      <c r="CA576" s="55"/>
      <c r="CB576" s="55"/>
      <c r="CC576" s="55"/>
      <c r="CD576" s="55"/>
      <c r="CE576" s="55"/>
      <c r="CF576" s="55"/>
      <c r="CG576" s="55"/>
      <c r="CH576" s="55"/>
      <c r="CI576" s="55"/>
      <c r="CJ576" s="55"/>
      <c r="CK576" s="55"/>
      <c r="CL576" s="55"/>
      <c r="CM576" s="55"/>
      <c r="CN576" s="55"/>
      <c r="CO576" s="55"/>
      <c r="CP576" s="55"/>
      <c r="CQ576" s="55"/>
      <c r="CR576" s="55"/>
      <c r="CS576" s="55"/>
      <c r="CT576" s="55"/>
      <c r="CU576" s="55"/>
      <c r="CV576" s="55"/>
      <c r="CW576" s="55"/>
      <c r="CX576" s="55"/>
      <c r="CY576" s="55"/>
      <c r="CZ576" s="55"/>
      <c r="DA576" s="55"/>
      <c r="DB576" s="55"/>
      <c r="DC576" s="55"/>
      <c r="DD576" s="55"/>
      <c r="DE576" s="55"/>
      <c r="DF576" s="55"/>
      <c r="DG576" s="55"/>
      <c r="DH576" s="55"/>
      <c r="DI576" s="55"/>
      <c r="DJ576" s="55"/>
      <c r="DK576" s="55"/>
      <c r="DL576" s="55"/>
      <c r="DM576" s="55"/>
      <c r="DN576" s="55"/>
      <c r="DO576" s="55"/>
      <c r="DP576" s="55"/>
      <c r="DQ576" s="55"/>
      <c r="DR576" s="55"/>
      <c r="DS576" s="55"/>
      <c r="DT576" s="55"/>
      <c r="DU576" s="55"/>
      <c r="DV576" s="55"/>
    </row>
    <row r="577" spans="1:126" ht="8.25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5"/>
      <c r="BQ577" s="55"/>
      <c r="BR577" s="55"/>
      <c r="BS577" s="55"/>
      <c r="BT577" s="55"/>
      <c r="BU577" s="55"/>
      <c r="BV577" s="55"/>
      <c r="BW577" s="55"/>
      <c r="BX577" s="55"/>
      <c r="BY577" s="55"/>
      <c r="BZ577" s="55"/>
      <c r="CA577" s="55"/>
      <c r="CB577" s="55"/>
      <c r="CC577" s="55"/>
      <c r="CD577" s="55"/>
      <c r="CE577" s="55"/>
      <c r="CF577" s="55"/>
      <c r="CG577" s="55"/>
      <c r="CH577" s="55"/>
      <c r="CI577" s="55"/>
      <c r="CJ577" s="55"/>
      <c r="CK577" s="55"/>
      <c r="CL577" s="55"/>
      <c r="CM577" s="55"/>
      <c r="CN577" s="55"/>
      <c r="CO577" s="55"/>
      <c r="CP577" s="55"/>
      <c r="CQ577" s="55"/>
      <c r="CR577" s="55"/>
      <c r="CS577" s="55"/>
      <c r="CT577" s="55"/>
      <c r="CU577" s="55"/>
      <c r="CV577" s="55"/>
      <c r="CW577" s="55"/>
      <c r="CX577" s="55"/>
      <c r="CY577" s="55"/>
      <c r="CZ577" s="55"/>
      <c r="DA577" s="55"/>
      <c r="DB577" s="55"/>
      <c r="DC577" s="55"/>
      <c r="DD577" s="55"/>
      <c r="DE577" s="55"/>
      <c r="DF577" s="55"/>
      <c r="DG577" s="55"/>
      <c r="DH577" s="55"/>
      <c r="DI577" s="55"/>
      <c r="DJ577" s="55"/>
      <c r="DK577" s="55"/>
      <c r="DL577" s="55"/>
      <c r="DM577" s="55"/>
      <c r="DN577" s="55"/>
      <c r="DO577" s="55"/>
      <c r="DP577" s="55"/>
      <c r="DQ577" s="55"/>
      <c r="DR577" s="55"/>
      <c r="DS577" s="55"/>
      <c r="DT577" s="55"/>
      <c r="DU577" s="55"/>
      <c r="DV577" s="55"/>
    </row>
    <row r="578" spans="1:126" ht="8.25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  <c r="CX578" s="55"/>
      <c r="CY578" s="55"/>
      <c r="CZ578" s="55"/>
      <c r="DA578" s="55"/>
      <c r="DB578" s="55"/>
      <c r="DC578" s="55"/>
      <c r="DD578" s="55"/>
      <c r="DE578" s="55"/>
      <c r="DF578" s="55"/>
      <c r="DG578" s="55"/>
      <c r="DH578" s="55"/>
      <c r="DI578" s="55"/>
      <c r="DJ578" s="55"/>
      <c r="DK578" s="55"/>
      <c r="DL578" s="55"/>
      <c r="DM578" s="55"/>
      <c r="DN578" s="55"/>
      <c r="DO578" s="55"/>
      <c r="DP578" s="55"/>
      <c r="DQ578" s="55"/>
      <c r="DR578" s="55"/>
      <c r="DS578" s="55"/>
      <c r="DT578" s="55"/>
      <c r="DU578" s="55"/>
      <c r="DV578" s="55"/>
    </row>
    <row r="579" spans="1:126" ht="8.25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5"/>
      <c r="BQ579" s="55"/>
      <c r="BR579" s="55"/>
      <c r="BS579" s="55"/>
      <c r="BT579" s="55"/>
      <c r="BU579" s="55"/>
      <c r="BV579" s="55"/>
      <c r="BW579" s="55"/>
      <c r="BX579" s="55"/>
      <c r="BY579" s="55"/>
      <c r="BZ579" s="55"/>
      <c r="CA579" s="55"/>
      <c r="CB579" s="55"/>
      <c r="CC579" s="55"/>
      <c r="CD579" s="55"/>
      <c r="CE579" s="55"/>
      <c r="CF579" s="55"/>
      <c r="CG579" s="55"/>
      <c r="CH579" s="55"/>
      <c r="CI579" s="55"/>
      <c r="CJ579" s="55"/>
      <c r="CK579" s="55"/>
      <c r="CL579" s="55"/>
      <c r="CM579" s="55"/>
      <c r="CN579" s="55"/>
      <c r="CO579" s="55"/>
      <c r="CP579" s="55"/>
      <c r="CQ579" s="55"/>
      <c r="CR579" s="55"/>
      <c r="CS579" s="55"/>
      <c r="CT579" s="55"/>
      <c r="CU579" s="55"/>
      <c r="CV579" s="55"/>
      <c r="CW579" s="55"/>
      <c r="CX579" s="55"/>
      <c r="CY579" s="55"/>
      <c r="CZ579" s="55"/>
      <c r="DA579" s="55"/>
      <c r="DB579" s="55"/>
      <c r="DC579" s="55"/>
      <c r="DD579" s="55"/>
      <c r="DE579" s="55"/>
      <c r="DF579" s="55"/>
      <c r="DG579" s="55"/>
      <c r="DH579" s="55"/>
      <c r="DI579" s="55"/>
      <c r="DJ579" s="55"/>
      <c r="DK579" s="55"/>
      <c r="DL579" s="55"/>
      <c r="DM579" s="55"/>
      <c r="DN579" s="55"/>
      <c r="DO579" s="55"/>
      <c r="DP579" s="55"/>
      <c r="DQ579" s="55"/>
      <c r="DR579" s="55"/>
      <c r="DS579" s="55"/>
      <c r="DT579" s="55"/>
      <c r="DU579" s="55"/>
      <c r="DV579" s="55"/>
    </row>
    <row r="580" spans="1:126" ht="8.25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5"/>
      <c r="BQ580" s="55"/>
      <c r="BR580" s="55"/>
      <c r="BS580" s="55"/>
      <c r="BT580" s="55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L580" s="55"/>
      <c r="CM580" s="55"/>
      <c r="CN580" s="55"/>
      <c r="CO580" s="55"/>
      <c r="CP580" s="55"/>
      <c r="CQ580" s="55"/>
      <c r="CR580" s="55"/>
      <c r="CS580" s="55"/>
      <c r="CT580" s="55"/>
      <c r="CU580" s="55"/>
      <c r="CV580" s="55"/>
      <c r="CW580" s="55"/>
      <c r="CX580" s="55"/>
      <c r="CY580" s="55"/>
      <c r="CZ580" s="55"/>
      <c r="DA580" s="55"/>
      <c r="DB580" s="55"/>
      <c r="DC580" s="55"/>
      <c r="DD580" s="55"/>
      <c r="DE580" s="55"/>
      <c r="DF580" s="55"/>
      <c r="DG580" s="55"/>
      <c r="DH580" s="55"/>
      <c r="DI580" s="55"/>
      <c r="DJ580" s="55"/>
      <c r="DK580" s="55"/>
      <c r="DL580" s="55"/>
      <c r="DM580" s="55"/>
      <c r="DN580" s="55"/>
      <c r="DO580" s="55"/>
      <c r="DP580" s="55"/>
      <c r="DQ580" s="55"/>
      <c r="DR580" s="55"/>
      <c r="DS580" s="55"/>
      <c r="DT580" s="55"/>
      <c r="DU580" s="55"/>
      <c r="DV580" s="55"/>
    </row>
    <row r="581" spans="1:126" ht="8.25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5"/>
      <c r="BQ581" s="55"/>
      <c r="BR581" s="55"/>
      <c r="BS581" s="55"/>
      <c r="BT581" s="55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L581" s="55"/>
      <c r="CM581" s="55"/>
      <c r="CN581" s="55"/>
      <c r="CO581" s="55"/>
      <c r="CP581" s="55"/>
      <c r="CQ581" s="55"/>
      <c r="CR581" s="55"/>
      <c r="CS581" s="55"/>
      <c r="CT581" s="55"/>
      <c r="CU581" s="55"/>
      <c r="CV581" s="55"/>
      <c r="CW581" s="55"/>
      <c r="CX581" s="55"/>
      <c r="CY581" s="55"/>
      <c r="CZ581" s="55"/>
      <c r="DA581" s="55"/>
      <c r="DB581" s="55"/>
      <c r="DC581" s="55"/>
      <c r="DD581" s="55"/>
      <c r="DE581" s="55"/>
      <c r="DF581" s="55"/>
      <c r="DG581" s="55"/>
      <c r="DH581" s="55"/>
      <c r="DI581" s="55"/>
      <c r="DJ581" s="55"/>
      <c r="DK581" s="55"/>
      <c r="DL581" s="55"/>
      <c r="DM581" s="55"/>
      <c r="DN581" s="55"/>
      <c r="DO581" s="55"/>
      <c r="DP581" s="55"/>
      <c r="DQ581" s="55"/>
      <c r="DR581" s="55"/>
      <c r="DS581" s="55"/>
      <c r="DT581" s="55"/>
      <c r="DU581" s="55"/>
      <c r="DV581" s="55"/>
    </row>
    <row r="582" spans="1:126" ht="8.25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  <c r="CX582" s="55"/>
      <c r="CY582" s="55"/>
      <c r="CZ582" s="55"/>
      <c r="DA582" s="55"/>
      <c r="DB582" s="55"/>
      <c r="DC582" s="55"/>
      <c r="DD582" s="55"/>
      <c r="DE582" s="55"/>
      <c r="DF582" s="55"/>
      <c r="DG582" s="55"/>
      <c r="DH582" s="55"/>
      <c r="DI582" s="55"/>
      <c r="DJ582" s="55"/>
      <c r="DK582" s="55"/>
      <c r="DL582" s="55"/>
      <c r="DM582" s="55"/>
      <c r="DN582" s="55"/>
      <c r="DO582" s="55"/>
      <c r="DP582" s="55"/>
      <c r="DQ582" s="55"/>
      <c r="DR582" s="55"/>
      <c r="DS582" s="55"/>
      <c r="DT582" s="55"/>
      <c r="DU582" s="55"/>
      <c r="DV582" s="55"/>
    </row>
    <row r="583" spans="1:126" ht="8.25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5"/>
      <c r="BQ583" s="55"/>
      <c r="BR583" s="55"/>
      <c r="BS583" s="55"/>
      <c r="BT583" s="55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L583" s="55"/>
      <c r="CM583" s="55"/>
      <c r="CN583" s="55"/>
      <c r="CO583" s="55"/>
      <c r="CP583" s="55"/>
      <c r="CQ583" s="55"/>
      <c r="CR583" s="55"/>
      <c r="CS583" s="55"/>
      <c r="CT583" s="55"/>
      <c r="CU583" s="55"/>
      <c r="CV583" s="55"/>
      <c r="CW583" s="55"/>
      <c r="CX583" s="55"/>
      <c r="CY583" s="55"/>
      <c r="CZ583" s="55"/>
      <c r="DA583" s="55"/>
      <c r="DB583" s="55"/>
      <c r="DC583" s="55"/>
      <c r="DD583" s="55"/>
      <c r="DE583" s="55"/>
      <c r="DF583" s="55"/>
      <c r="DG583" s="55"/>
      <c r="DH583" s="55"/>
      <c r="DI583" s="55"/>
      <c r="DJ583" s="55"/>
      <c r="DK583" s="55"/>
      <c r="DL583" s="55"/>
      <c r="DM583" s="55"/>
      <c r="DN583" s="55"/>
      <c r="DO583" s="55"/>
      <c r="DP583" s="55"/>
      <c r="DQ583" s="55"/>
      <c r="DR583" s="55"/>
      <c r="DS583" s="55"/>
      <c r="DT583" s="55"/>
      <c r="DU583" s="55"/>
      <c r="DV583" s="55"/>
    </row>
    <row r="584" spans="1:126" ht="8.25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  <c r="CO584" s="55"/>
      <c r="CP584" s="55"/>
      <c r="CQ584" s="55"/>
      <c r="CR584" s="55"/>
      <c r="CS584" s="55"/>
      <c r="CT584" s="55"/>
      <c r="CU584" s="55"/>
      <c r="CV584" s="55"/>
      <c r="CW584" s="55"/>
      <c r="CX584" s="55"/>
      <c r="CY584" s="55"/>
      <c r="CZ584" s="55"/>
      <c r="DA584" s="55"/>
      <c r="DB584" s="55"/>
      <c r="DC584" s="55"/>
      <c r="DD584" s="55"/>
      <c r="DE584" s="55"/>
      <c r="DF584" s="55"/>
      <c r="DG584" s="55"/>
      <c r="DH584" s="55"/>
      <c r="DI584" s="55"/>
      <c r="DJ584" s="55"/>
      <c r="DK584" s="55"/>
      <c r="DL584" s="55"/>
      <c r="DM584" s="55"/>
      <c r="DN584" s="55"/>
      <c r="DO584" s="55"/>
      <c r="DP584" s="55"/>
      <c r="DQ584" s="55"/>
      <c r="DR584" s="55"/>
      <c r="DS584" s="55"/>
      <c r="DT584" s="55"/>
      <c r="DU584" s="55"/>
      <c r="DV584" s="55"/>
    </row>
    <row r="585" spans="1:126" ht="8.2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5"/>
      <c r="BQ585" s="55"/>
      <c r="BR585" s="55"/>
      <c r="BS585" s="55"/>
      <c r="BT585" s="55"/>
      <c r="BU585" s="55"/>
      <c r="BV585" s="55"/>
      <c r="BW585" s="55"/>
      <c r="BX585" s="55"/>
      <c r="BY585" s="55"/>
      <c r="BZ585" s="55"/>
      <c r="CA585" s="55"/>
      <c r="CB585" s="55"/>
      <c r="CC585" s="55"/>
      <c r="CD585" s="55"/>
      <c r="CE585" s="55"/>
      <c r="CF585" s="55"/>
      <c r="CG585" s="55"/>
      <c r="CH585" s="55"/>
      <c r="CI585" s="55"/>
      <c r="CJ585" s="55"/>
      <c r="CK585" s="55"/>
      <c r="CL585" s="55"/>
      <c r="CM585" s="55"/>
      <c r="CN585" s="55"/>
      <c r="CO585" s="55"/>
      <c r="CP585" s="55"/>
      <c r="CQ585" s="55"/>
      <c r="CR585" s="55"/>
      <c r="CS585" s="55"/>
      <c r="CT585" s="55"/>
      <c r="CU585" s="55"/>
      <c r="CV585" s="55"/>
      <c r="CW585" s="55"/>
      <c r="CX585" s="55"/>
      <c r="CY585" s="55"/>
      <c r="CZ585" s="55"/>
      <c r="DA585" s="55"/>
      <c r="DB585" s="55"/>
      <c r="DC585" s="55"/>
      <c r="DD585" s="55"/>
      <c r="DE585" s="55"/>
      <c r="DF585" s="55"/>
      <c r="DG585" s="55"/>
      <c r="DH585" s="55"/>
      <c r="DI585" s="55"/>
      <c r="DJ585" s="55"/>
      <c r="DK585" s="55"/>
      <c r="DL585" s="55"/>
      <c r="DM585" s="55"/>
      <c r="DN585" s="55"/>
      <c r="DO585" s="55"/>
      <c r="DP585" s="55"/>
      <c r="DQ585" s="55"/>
      <c r="DR585" s="55"/>
      <c r="DS585" s="55"/>
      <c r="DT585" s="55"/>
      <c r="DU585" s="55"/>
      <c r="DV585" s="55"/>
    </row>
    <row r="586" spans="1:126" ht="8.25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5"/>
      <c r="BQ586" s="55"/>
      <c r="BR586" s="55"/>
      <c r="BS586" s="55"/>
      <c r="BT586" s="55"/>
      <c r="BU586" s="55"/>
      <c r="BV586" s="55"/>
      <c r="BW586" s="55"/>
      <c r="BX586" s="55"/>
      <c r="BY586" s="55"/>
      <c r="BZ586" s="55"/>
      <c r="CA586" s="55"/>
      <c r="CB586" s="55"/>
      <c r="CC586" s="55"/>
      <c r="CD586" s="55"/>
      <c r="CE586" s="55"/>
      <c r="CF586" s="55"/>
      <c r="CG586" s="55"/>
      <c r="CH586" s="55"/>
      <c r="CI586" s="55"/>
      <c r="CJ586" s="55"/>
      <c r="CK586" s="55"/>
      <c r="CL586" s="55"/>
      <c r="CM586" s="55"/>
      <c r="CN586" s="55"/>
      <c r="CO586" s="55"/>
      <c r="CP586" s="55"/>
      <c r="CQ586" s="55"/>
      <c r="CR586" s="55"/>
      <c r="CS586" s="55"/>
      <c r="CT586" s="55"/>
      <c r="CU586" s="55"/>
      <c r="CV586" s="55"/>
      <c r="CW586" s="55"/>
      <c r="CX586" s="55"/>
      <c r="CY586" s="55"/>
      <c r="CZ586" s="55"/>
      <c r="DA586" s="55"/>
      <c r="DB586" s="55"/>
      <c r="DC586" s="55"/>
      <c r="DD586" s="55"/>
      <c r="DE586" s="55"/>
      <c r="DF586" s="55"/>
      <c r="DG586" s="55"/>
      <c r="DH586" s="55"/>
      <c r="DI586" s="55"/>
      <c r="DJ586" s="55"/>
      <c r="DK586" s="55"/>
      <c r="DL586" s="55"/>
      <c r="DM586" s="55"/>
      <c r="DN586" s="55"/>
      <c r="DO586" s="55"/>
      <c r="DP586" s="55"/>
      <c r="DQ586" s="55"/>
      <c r="DR586" s="55"/>
      <c r="DS586" s="55"/>
      <c r="DT586" s="55"/>
      <c r="DU586" s="55"/>
      <c r="DV586" s="55"/>
    </row>
    <row r="587" spans="1:126" ht="8.25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5"/>
      <c r="BQ587" s="55"/>
      <c r="BR587" s="55"/>
      <c r="BS587" s="55"/>
      <c r="BT587" s="55"/>
      <c r="BU587" s="55"/>
      <c r="BV587" s="55"/>
      <c r="BW587" s="55"/>
      <c r="BX587" s="55"/>
      <c r="BY587" s="55"/>
      <c r="BZ587" s="55"/>
      <c r="CA587" s="55"/>
      <c r="CB587" s="55"/>
      <c r="CC587" s="55"/>
      <c r="CD587" s="55"/>
      <c r="CE587" s="55"/>
      <c r="CF587" s="55"/>
      <c r="CG587" s="55"/>
      <c r="CH587" s="55"/>
      <c r="CI587" s="55"/>
      <c r="CJ587" s="55"/>
      <c r="CK587" s="55"/>
      <c r="CL587" s="55"/>
      <c r="CM587" s="55"/>
      <c r="CN587" s="55"/>
      <c r="CO587" s="55"/>
      <c r="CP587" s="55"/>
      <c r="CQ587" s="55"/>
      <c r="CR587" s="55"/>
      <c r="CS587" s="55"/>
      <c r="CT587" s="55"/>
      <c r="CU587" s="55"/>
      <c r="CV587" s="55"/>
      <c r="CW587" s="55"/>
      <c r="CX587" s="55"/>
      <c r="CY587" s="55"/>
      <c r="CZ587" s="55"/>
      <c r="DA587" s="55"/>
      <c r="DB587" s="55"/>
      <c r="DC587" s="55"/>
      <c r="DD587" s="55"/>
      <c r="DE587" s="55"/>
      <c r="DF587" s="55"/>
      <c r="DG587" s="55"/>
      <c r="DH587" s="55"/>
      <c r="DI587" s="55"/>
      <c r="DJ587" s="55"/>
      <c r="DK587" s="55"/>
      <c r="DL587" s="55"/>
      <c r="DM587" s="55"/>
      <c r="DN587" s="55"/>
      <c r="DO587" s="55"/>
      <c r="DP587" s="55"/>
      <c r="DQ587" s="55"/>
      <c r="DR587" s="55"/>
      <c r="DS587" s="55"/>
      <c r="DT587" s="55"/>
      <c r="DU587" s="55"/>
      <c r="DV587" s="55"/>
    </row>
    <row r="588" spans="1:126" ht="8.25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  <c r="CX588" s="55"/>
      <c r="CY588" s="55"/>
      <c r="CZ588" s="55"/>
      <c r="DA588" s="55"/>
      <c r="DB588" s="55"/>
      <c r="DC588" s="55"/>
      <c r="DD588" s="55"/>
      <c r="DE588" s="55"/>
      <c r="DF588" s="55"/>
      <c r="DG588" s="55"/>
      <c r="DH588" s="55"/>
      <c r="DI588" s="55"/>
      <c r="DJ588" s="55"/>
      <c r="DK588" s="55"/>
      <c r="DL588" s="55"/>
      <c r="DM588" s="55"/>
      <c r="DN588" s="55"/>
      <c r="DO588" s="55"/>
      <c r="DP588" s="55"/>
      <c r="DQ588" s="55"/>
      <c r="DR588" s="55"/>
      <c r="DS588" s="55"/>
      <c r="DT588" s="55"/>
      <c r="DU588" s="55"/>
      <c r="DV588" s="55"/>
    </row>
    <row r="589" spans="1:126" ht="8.25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</row>
    <row r="590" spans="1:126" ht="8.25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  <c r="CO590" s="55"/>
      <c r="CP590" s="55"/>
      <c r="CQ590" s="55"/>
      <c r="CR590" s="55"/>
      <c r="CS590" s="55"/>
      <c r="CT590" s="55"/>
      <c r="CU590" s="55"/>
      <c r="CV590" s="55"/>
      <c r="CW590" s="55"/>
      <c r="CX590" s="55"/>
      <c r="CY590" s="55"/>
      <c r="CZ590" s="55"/>
      <c r="DA590" s="55"/>
      <c r="DB590" s="55"/>
      <c r="DC590" s="55"/>
      <c r="DD590" s="55"/>
      <c r="DE590" s="55"/>
      <c r="DF590" s="55"/>
      <c r="DG590" s="55"/>
      <c r="DH590" s="55"/>
      <c r="DI590" s="55"/>
      <c r="DJ590" s="55"/>
      <c r="DK590" s="55"/>
      <c r="DL590" s="55"/>
      <c r="DM590" s="55"/>
      <c r="DN590" s="55"/>
      <c r="DO590" s="55"/>
      <c r="DP590" s="55"/>
      <c r="DQ590" s="55"/>
      <c r="DR590" s="55"/>
      <c r="DS590" s="55"/>
      <c r="DT590" s="55"/>
      <c r="DU590" s="55"/>
      <c r="DV590" s="55"/>
    </row>
    <row r="591" spans="1:126" ht="8.25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  <c r="CO591" s="55"/>
      <c r="CP591" s="55"/>
      <c r="CQ591" s="55"/>
      <c r="CR591" s="55"/>
      <c r="CS591" s="55"/>
      <c r="CT591" s="55"/>
      <c r="CU591" s="55"/>
      <c r="CV591" s="55"/>
      <c r="CW591" s="55"/>
      <c r="CX591" s="55"/>
      <c r="CY591" s="55"/>
      <c r="CZ591" s="55"/>
      <c r="DA591" s="55"/>
      <c r="DB591" s="55"/>
      <c r="DC591" s="55"/>
      <c r="DD591" s="55"/>
      <c r="DE591" s="55"/>
      <c r="DF591" s="55"/>
      <c r="DG591" s="55"/>
      <c r="DH591" s="55"/>
      <c r="DI591" s="55"/>
      <c r="DJ591" s="55"/>
      <c r="DK591" s="55"/>
      <c r="DL591" s="55"/>
      <c r="DM591" s="55"/>
      <c r="DN591" s="55"/>
      <c r="DO591" s="55"/>
      <c r="DP591" s="55"/>
      <c r="DQ591" s="55"/>
      <c r="DR591" s="55"/>
      <c r="DS591" s="55"/>
      <c r="DT591" s="55"/>
      <c r="DU591" s="55"/>
      <c r="DV591" s="55"/>
    </row>
    <row r="592" spans="1:126" ht="8.25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  <c r="CO592" s="55"/>
      <c r="CP592" s="55"/>
      <c r="CQ592" s="55"/>
      <c r="CR592" s="55"/>
      <c r="CS592" s="55"/>
      <c r="CT592" s="55"/>
      <c r="CU592" s="55"/>
      <c r="CV592" s="55"/>
      <c r="CW592" s="55"/>
      <c r="CX592" s="55"/>
      <c r="CY592" s="55"/>
      <c r="CZ592" s="55"/>
      <c r="DA592" s="55"/>
      <c r="DB592" s="55"/>
      <c r="DC592" s="55"/>
      <c r="DD592" s="55"/>
      <c r="DE592" s="55"/>
      <c r="DF592" s="55"/>
      <c r="DG592" s="55"/>
      <c r="DH592" s="55"/>
      <c r="DI592" s="55"/>
      <c r="DJ592" s="55"/>
      <c r="DK592" s="55"/>
      <c r="DL592" s="55"/>
      <c r="DM592" s="55"/>
      <c r="DN592" s="55"/>
      <c r="DO592" s="55"/>
      <c r="DP592" s="55"/>
      <c r="DQ592" s="55"/>
      <c r="DR592" s="55"/>
      <c r="DS592" s="55"/>
      <c r="DT592" s="55"/>
      <c r="DU592" s="55"/>
      <c r="DV592" s="55"/>
    </row>
    <row r="593" spans="1:126" ht="8.25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55"/>
      <c r="BR593" s="55"/>
      <c r="BS593" s="55"/>
      <c r="BT593" s="55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  <c r="CH593" s="55"/>
      <c r="CI593" s="55"/>
      <c r="CJ593" s="55"/>
      <c r="CK593" s="55"/>
      <c r="CL593" s="55"/>
      <c r="CM593" s="55"/>
      <c r="CN593" s="55"/>
      <c r="CO593" s="55"/>
      <c r="CP593" s="55"/>
      <c r="CQ593" s="55"/>
      <c r="CR593" s="55"/>
      <c r="CS593" s="55"/>
      <c r="CT593" s="55"/>
      <c r="CU593" s="55"/>
      <c r="CV593" s="55"/>
      <c r="CW593" s="55"/>
      <c r="CX593" s="55"/>
      <c r="CY593" s="55"/>
      <c r="CZ593" s="55"/>
      <c r="DA593" s="55"/>
      <c r="DB593" s="55"/>
      <c r="DC593" s="55"/>
      <c r="DD593" s="55"/>
      <c r="DE593" s="55"/>
      <c r="DF593" s="55"/>
      <c r="DG593" s="55"/>
      <c r="DH593" s="55"/>
      <c r="DI593" s="55"/>
      <c r="DJ593" s="55"/>
      <c r="DK593" s="55"/>
      <c r="DL593" s="55"/>
      <c r="DM593" s="55"/>
      <c r="DN593" s="55"/>
      <c r="DO593" s="55"/>
      <c r="DP593" s="55"/>
      <c r="DQ593" s="55"/>
      <c r="DR593" s="55"/>
      <c r="DS593" s="55"/>
      <c r="DT593" s="55"/>
      <c r="DU593" s="55"/>
      <c r="DV593" s="55"/>
    </row>
    <row r="594" spans="1:126" ht="8.25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  <c r="CX594" s="55"/>
      <c r="CY594" s="55"/>
      <c r="CZ594" s="55"/>
      <c r="DA594" s="55"/>
      <c r="DB594" s="55"/>
      <c r="DC594" s="55"/>
      <c r="DD594" s="55"/>
      <c r="DE594" s="55"/>
      <c r="DF594" s="55"/>
      <c r="DG594" s="55"/>
      <c r="DH594" s="55"/>
      <c r="DI594" s="55"/>
      <c r="DJ594" s="55"/>
      <c r="DK594" s="55"/>
      <c r="DL594" s="55"/>
      <c r="DM594" s="55"/>
      <c r="DN594" s="55"/>
      <c r="DO594" s="55"/>
      <c r="DP594" s="55"/>
      <c r="DQ594" s="55"/>
      <c r="DR594" s="55"/>
      <c r="DS594" s="55"/>
      <c r="DT594" s="55"/>
      <c r="DU594" s="55"/>
      <c r="DV594" s="55"/>
    </row>
    <row r="595" spans="1:126" ht="8.25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  <c r="BT595" s="55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  <c r="CH595" s="55"/>
      <c r="CI595" s="55"/>
      <c r="CJ595" s="55"/>
      <c r="CK595" s="55"/>
      <c r="CL595" s="55"/>
      <c r="CM595" s="55"/>
      <c r="CN595" s="55"/>
      <c r="CO595" s="55"/>
      <c r="CP595" s="55"/>
      <c r="CQ595" s="55"/>
      <c r="CR595" s="55"/>
      <c r="CS595" s="55"/>
      <c r="CT595" s="55"/>
      <c r="CU595" s="55"/>
      <c r="CV595" s="55"/>
      <c r="CW595" s="55"/>
      <c r="CX595" s="55"/>
      <c r="CY595" s="55"/>
      <c r="CZ595" s="55"/>
      <c r="DA595" s="55"/>
      <c r="DB595" s="55"/>
      <c r="DC595" s="55"/>
      <c r="DD595" s="55"/>
      <c r="DE595" s="55"/>
      <c r="DF595" s="55"/>
      <c r="DG595" s="55"/>
      <c r="DH595" s="55"/>
      <c r="DI595" s="55"/>
      <c r="DJ595" s="55"/>
      <c r="DK595" s="55"/>
      <c r="DL595" s="55"/>
      <c r="DM595" s="55"/>
      <c r="DN595" s="55"/>
      <c r="DO595" s="55"/>
      <c r="DP595" s="55"/>
      <c r="DQ595" s="55"/>
      <c r="DR595" s="55"/>
      <c r="DS595" s="55"/>
      <c r="DT595" s="55"/>
      <c r="DU595" s="55"/>
      <c r="DV595" s="55"/>
    </row>
    <row r="596" spans="1:126" ht="8.25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  <c r="CO596" s="55"/>
      <c r="CP596" s="55"/>
      <c r="CQ596" s="55"/>
      <c r="CR596" s="55"/>
      <c r="CS596" s="55"/>
      <c r="CT596" s="55"/>
      <c r="CU596" s="55"/>
      <c r="CV596" s="55"/>
      <c r="CW596" s="55"/>
      <c r="CX596" s="55"/>
      <c r="CY596" s="55"/>
      <c r="CZ596" s="55"/>
      <c r="DA596" s="55"/>
      <c r="DB596" s="55"/>
      <c r="DC596" s="55"/>
      <c r="DD596" s="55"/>
      <c r="DE596" s="55"/>
      <c r="DF596" s="55"/>
      <c r="DG596" s="55"/>
      <c r="DH596" s="55"/>
      <c r="DI596" s="55"/>
      <c r="DJ596" s="55"/>
      <c r="DK596" s="55"/>
      <c r="DL596" s="55"/>
      <c r="DM596" s="55"/>
      <c r="DN596" s="55"/>
      <c r="DO596" s="55"/>
      <c r="DP596" s="55"/>
      <c r="DQ596" s="55"/>
      <c r="DR596" s="55"/>
      <c r="DS596" s="55"/>
      <c r="DT596" s="55"/>
      <c r="DU596" s="55"/>
      <c r="DV596" s="55"/>
    </row>
    <row r="597" spans="1:126" ht="8.25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  <c r="CO597" s="55"/>
      <c r="CP597" s="55"/>
      <c r="CQ597" s="55"/>
      <c r="CR597" s="55"/>
      <c r="CS597" s="55"/>
      <c r="CT597" s="55"/>
      <c r="CU597" s="55"/>
      <c r="CV597" s="55"/>
      <c r="CW597" s="55"/>
      <c r="CX597" s="55"/>
      <c r="CY597" s="55"/>
      <c r="CZ597" s="55"/>
      <c r="DA597" s="55"/>
      <c r="DB597" s="55"/>
      <c r="DC597" s="55"/>
      <c r="DD597" s="55"/>
      <c r="DE597" s="55"/>
      <c r="DF597" s="55"/>
      <c r="DG597" s="55"/>
      <c r="DH597" s="55"/>
      <c r="DI597" s="55"/>
      <c r="DJ597" s="55"/>
      <c r="DK597" s="55"/>
      <c r="DL597" s="55"/>
      <c r="DM597" s="55"/>
      <c r="DN597" s="55"/>
      <c r="DO597" s="55"/>
      <c r="DP597" s="55"/>
      <c r="DQ597" s="55"/>
      <c r="DR597" s="55"/>
      <c r="DS597" s="55"/>
      <c r="DT597" s="55"/>
      <c r="DU597" s="55"/>
      <c r="DV597" s="55"/>
    </row>
    <row r="598" spans="1:126" ht="8.25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</row>
    <row r="599" spans="1:126" ht="8.25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  <c r="CX599" s="55"/>
      <c r="CY599" s="55"/>
      <c r="CZ599" s="55"/>
      <c r="DA599" s="55"/>
      <c r="DB599" s="55"/>
      <c r="DC599" s="55"/>
      <c r="DD599" s="55"/>
      <c r="DE599" s="55"/>
      <c r="DF599" s="55"/>
      <c r="DG599" s="55"/>
      <c r="DH599" s="55"/>
      <c r="DI599" s="55"/>
      <c r="DJ599" s="55"/>
      <c r="DK599" s="55"/>
      <c r="DL599" s="55"/>
      <c r="DM599" s="55"/>
      <c r="DN599" s="55"/>
      <c r="DO599" s="55"/>
      <c r="DP599" s="55"/>
      <c r="DQ599" s="55"/>
      <c r="DR599" s="55"/>
      <c r="DS599" s="55"/>
      <c r="DT599" s="55"/>
      <c r="DU599" s="55"/>
      <c r="DV599" s="55"/>
    </row>
    <row r="600" spans="1:126" ht="8.25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  <c r="CO600" s="55"/>
      <c r="CP600" s="55"/>
      <c r="CQ600" s="55"/>
      <c r="CR600" s="55"/>
      <c r="CS600" s="55"/>
      <c r="CT600" s="55"/>
      <c r="CU600" s="55"/>
      <c r="CV600" s="55"/>
      <c r="CW600" s="55"/>
      <c r="CX600" s="55"/>
      <c r="CY600" s="55"/>
      <c r="CZ600" s="55"/>
      <c r="DA600" s="55"/>
      <c r="DB600" s="55"/>
      <c r="DC600" s="55"/>
      <c r="DD600" s="55"/>
      <c r="DE600" s="55"/>
      <c r="DF600" s="55"/>
      <c r="DG600" s="55"/>
      <c r="DH600" s="55"/>
      <c r="DI600" s="55"/>
      <c r="DJ600" s="55"/>
      <c r="DK600" s="55"/>
      <c r="DL600" s="55"/>
      <c r="DM600" s="55"/>
      <c r="DN600" s="55"/>
      <c r="DO600" s="55"/>
      <c r="DP600" s="55"/>
      <c r="DQ600" s="55"/>
      <c r="DR600" s="55"/>
      <c r="DS600" s="55"/>
      <c r="DT600" s="55"/>
      <c r="DU600" s="55"/>
      <c r="DV600" s="55"/>
    </row>
    <row r="601" spans="1:126" ht="8.25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  <c r="CX601" s="55"/>
      <c r="CY601" s="55"/>
      <c r="CZ601" s="55"/>
      <c r="DA601" s="55"/>
      <c r="DB601" s="55"/>
      <c r="DC601" s="55"/>
      <c r="DD601" s="55"/>
      <c r="DE601" s="55"/>
      <c r="DF601" s="55"/>
      <c r="DG601" s="55"/>
      <c r="DH601" s="55"/>
      <c r="DI601" s="55"/>
      <c r="DJ601" s="55"/>
      <c r="DK601" s="55"/>
      <c r="DL601" s="55"/>
      <c r="DM601" s="55"/>
      <c r="DN601" s="55"/>
      <c r="DO601" s="55"/>
      <c r="DP601" s="55"/>
      <c r="DQ601" s="55"/>
      <c r="DR601" s="55"/>
      <c r="DS601" s="55"/>
      <c r="DT601" s="55"/>
      <c r="DU601" s="55"/>
      <c r="DV601" s="55"/>
    </row>
    <row r="602" spans="1:126" ht="8.25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  <c r="CO602" s="55"/>
      <c r="CP602" s="55"/>
      <c r="CQ602" s="55"/>
      <c r="CR602" s="55"/>
      <c r="CS602" s="55"/>
      <c r="CT602" s="55"/>
      <c r="CU602" s="55"/>
      <c r="CV602" s="55"/>
      <c r="CW602" s="55"/>
      <c r="CX602" s="55"/>
      <c r="CY602" s="55"/>
      <c r="CZ602" s="55"/>
      <c r="DA602" s="55"/>
      <c r="DB602" s="55"/>
      <c r="DC602" s="55"/>
      <c r="DD602" s="55"/>
      <c r="DE602" s="55"/>
      <c r="DF602" s="55"/>
      <c r="DG602" s="55"/>
      <c r="DH602" s="55"/>
      <c r="DI602" s="55"/>
      <c r="DJ602" s="55"/>
      <c r="DK602" s="55"/>
      <c r="DL602" s="55"/>
      <c r="DM602" s="55"/>
      <c r="DN602" s="55"/>
      <c r="DO602" s="55"/>
      <c r="DP602" s="55"/>
      <c r="DQ602" s="55"/>
      <c r="DR602" s="55"/>
      <c r="DS602" s="55"/>
      <c r="DT602" s="55"/>
      <c r="DU602" s="55"/>
      <c r="DV602" s="55"/>
    </row>
    <row r="603" spans="1:126" ht="8.25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  <c r="CH603" s="55"/>
      <c r="CI603" s="55"/>
      <c r="CJ603" s="55"/>
      <c r="CK603" s="55"/>
      <c r="CL603" s="55"/>
      <c r="CM603" s="55"/>
      <c r="CN603" s="55"/>
      <c r="CO603" s="55"/>
      <c r="CP603" s="55"/>
      <c r="CQ603" s="55"/>
      <c r="CR603" s="55"/>
      <c r="CS603" s="55"/>
      <c r="CT603" s="55"/>
      <c r="CU603" s="55"/>
      <c r="CV603" s="55"/>
      <c r="CW603" s="55"/>
      <c r="CX603" s="55"/>
      <c r="CY603" s="55"/>
      <c r="CZ603" s="55"/>
      <c r="DA603" s="55"/>
      <c r="DB603" s="55"/>
      <c r="DC603" s="55"/>
      <c r="DD603" s="55"/>
      <c r="DE603" s="55"/>
      <c r="DF603" s="55"/>
      <c r="DG603" s="55"/>
      <c r="DH603" s="55"/>
      <c r="DI603" s="55"/>
      <c r="DJ603" s="55"/>
      <c r="DK603" s="55"/>
      <c r="DL603" s="55"/>
      <c r="DM603" s="55"/>
      <c r="DN603" s="55"/>
      <c r="DO603" s="55"/>
      <c r="DP603" s="55"/>
      <c r="DQ603" s="55"/>
      <c r="DR603" s="55"/>
      <c r="DS603" s="55"/>
      <c r="DT603" s="55"/>
      <c r="DU603" s="55"/>
      <c r="DV603" s="55"/>
    </row>
    <row r="604" spans="1:126" ht="8.25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  <c r="CO604" s="55"/>
      <c r="CP604" s="55"/>
      <c r="CQ604" s="55"/>
      <c r="CR604" s="55"/>
      <c r="CS604" s="55"/>
      <c r="CT604" s="55"/>
      <c r="CU604" s="55"/>
      <c r="CV604" s="55"/>
      <c r="CW604" s="55"/>
      <c r="CX604" s="55"/>
      <c r="CY604" s="55"/>
      <c r="CZ604" s="55"/>
      <c r="DA604" s="55"/>
      <c r="DB604" s="55"/>
      <c r="DC604" s="55"/>
      <c r="DD604" s="55"/>
      <c r="DE604" s="55"/>
      <c r="DF604" s="55"/>
      <c r="DG604" s="55"/>
      <c r="DH604" s="55"/>
      <c r="DI604" s="55"/>
      <c r="DJ604" s="55"/>
      <c r="DK604" s="55"/>
      <c r="DL604" s="55"/>
      <c r="DM604" s="55"/>
      <c r="DN604" s="55"/>
      <c r="DO604" s="55"/>
      <c r="DP604" s="55"/>
      <c r="DQ604" s="55"/>
      <c r="DR604" s="55"/>
      <c r="DS604" s="55"/>
      <c r="DT604" s="55"/>
      <c r="DU604" s="55"/>
      <c r="DV604" s="55"/>
    </row>
    <row r="605" spans="1:126" ht="8.25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</row>
    <row r="606" spans="1:126" ht="8.25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</row>
    <row r="607" spans="1:126" ht="8.25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  <c r="CX607" s="55"/>
      <c r="CY607" s="55"/>
      <c r="CZ607" s="55"/>
      <c r="DA607" s="55"/>
      <c r="DB607" s="55"/>
      <c r="DC607" s="55"/>
      <c r="DD607" s="55"/>
      <c r="DE607" s="55"/>
      <c r="DF607" s="55"/>
      <c r="DG607" s="55"/>
      <c r="DH607" s="55"/>
      <c r="DI607" s="55"/>
      <c r="DJ607" s="55"/>
      <c r="DK607" s="55"/>
      <c r="DL607" s="55"/>
      <c r="DM607" s="55"/>
      <c r="DN607" s="55"/>
      <c r="DO607" s="55"/>
      <c r="DP607" s="55"/>
      <c r="DQ607" s="55"/>
      <c r="DR607" s="55"/>
      <c r="DS607" s="55"/>
      <c r="DT607" s="55"/>
      <c r="DU607" s="55"/>
      <c r="DV607" s="55"/>
    </row>
    <row r="608" spans="1:126" ht="8.25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</row>
    <row r="609" spans="1:126" ht="8.25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</row>
    <row r="610" spans="1:126" ht="8.25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</row>
    <row r="611" spans="1:126" ht="8.25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  <c r="CO611" s="55"/>
      <c r="CP611" s="55"/>
      <c r="CQ611" s="55"/>
      <c r="CR611" s="55"/>
      <c r="CS611" s="55"/>
      <c r="CT611" s="55"/>
      <c r="CU611" s="55"/>
      <c r="CV611" s="55"/>
      <c r="CW611" s="55"/>
      <c r="CX611" s="55"/>
      <c r="CY611" s="55"/>
      <c r="CZ611" s="55"/>
      <c r="DA611" s="55"/>
      <c r="DB611" s="55"/>
      <c r="DC611" s="55"/>
      <c r="DD611" s="55"/>
      <c r="DE611" s="55"/>
      <c r="DF611" s="55"/>
      <c r="DG611" s="55"/>
      <c r="DH611" s="55"/>
      <c r="DI611" s="55"/>
      <c r="DJ611" s="55"/>
      <c r="DK611" s="55"/>
      <c r="DL611" s="55"/>
      <c r="DM611" s="55"/>
      <c r="DN611" s="55"/>
      <c r="DO611" s="55"/>
      <c r="DP611" s="55"/>
      <c r="DQ611" s="55"/>
      <c r="DR611" s="55"/>
      <c r="DS611" s="55"/>
      <c r="DT611" s="55"/>
      <c r="DU611" s="55"/>
      <c r="DV611" s="55"/>
    </row>
    <row r="612" spans="1:126" ht="8.25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  <c r="CX612" s="55"/>
      <c r="CY612" s="55"/>
      <c r="CZ612" s="55"/>
      <c r="DA612" s="55"/>
      <c r="DB612" s="55"/>
      <c r="DC612" s="55"/>
      <c r="DD612" s="55"/>
      <c r="DE612" s="55"/>
      <c r="DF612" s="55"/>
      <c r="DG612" s="55"/>
      <c r="DH612" s="55"/>
      <c r="DI612" s="55"/>
      <c r="DJ612" s="55"/>
      <c r="DK612" s="55"/>
      <c r="DL612" s="55"/>
      <c r="DM612" s="55"/>
      <c r="DN612" s="55"/>
      <c r="DO612" s="55"/>
      <c r="DP612" s="55"/>
      <c r="DQ612" s="55"/>
      <c r="DR612" s="55"/>
      <c r="DS612" s="55"/>
      <c r="DT612" s="55"/>
      <c r="DU612" s="55"/>
      <c r="DV612" s="55"/>
    </row>
    <row r="613" spans="1:126" ht="8.25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</row>
    <row r="614" spans="1:126" ht="8.25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</row>
    <row r="615" spans="1:126" ht="8.25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</row>
    <row r="616" spans="1:126" ht="8.25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</row>
    <row r="617" spans="1:126" ht="8.25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</row>
    <row r="618" spans="1:126" ht="8.25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</row>
    <row r="619" spans="1:126" ht="8.25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</row>
    <row r="620" spans="1:126" ht="8.25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  <c r="CO620" s="55"/>
      <c r="CP620" s="55"/>
      <c r="CQ620" s="55"/>
      <c r="CR620" s="55"/>
      <c r="CS620" s="55"/>
      <c r="CT620" s="55"/>
      <c r="CU620" s="55"/>
      <c r="CV620" s="55"/>
      <c r="CW620" s="55"/>
      <c r="CX620" s="55"/>
      <c r="CY620" s="55"/>
      <c r="CZ620" s="55"/>
      <c r="DA620" s="55"/>
      <c r="DB620" s="55"/>
      <c r="DC620" s="55"/>
      <c r="DD620" s="55"/>
      <c r="DE620" s="55"/>
      <c r="DF620" s="55"/>
      <c r="DG620" s="55"/>
      <c r="DH620" s="55"/>
      <c r="DI620" s="55"/>
      <c r="DJ620" s="55"/>
      <c r="DK620" s="55"/>
      <c r="DL620" s="55"/>
      <c r="DM620" s="55"/>
      <c r="DN620" s="55"/>
      <c r="DO620" s="55"/>
      <c r="DP620" s="55"/>
      <c r="DQ620" s="55"/>
      <c r="DR620" s="55"/>
      <c r="DS620" s="55"/>
      <c r="DT620" s="55"/>
      <c r="DU620" s="55"/>
      <c r="DV620" s="55"/>
    </row>
    <row r="621" spans="1:126" ht="8.25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  <c r="CO621" s="55"/>
      <c r="CP621" s="55"/>
      <c r="CQ621" s="55"/>
      <c r="CR621" s="55"/>
      <c r="CS621" s="55"/>
      <c r="CT621" s="55"/>
      <c r="CU621" s="55"/>
      <c r="CV621" s="55"/>
      <c r="CW621" s="55"/>
      <c r="CX621" s="55"/>
      <c r="CY621" s="55"/>
      <c r="CZ621" s="55"/>
      <c r="DA621" s="55"/>
      <c r="DB621" s="55"/>
      <c r="DC621" s="55"/>
      <c r="DD621" s="55"/>
      <c r="DE621" s="55"/>
      <c r="DF621" s="55"/>
      <c r="DG621" s="55"/>
      <c r="DH621" s="55"/>
      <c r="DI621" s="55"/>
      <c r="DJ621" s="55"/>
      <c r="DK621" s="55"/>
      <c r="DL621" s="55"/>
      <c r="DM621" s="55"/>
      <c r="DN621" s="55"/>
      <c r="DO621" s="55"/>
      <c r="DP621" s="55"/>
      <c r="DQ621" s="55"/>
      <c r="DR621" s="55"/>
      <c r="DS621" s="55"/>
      <c r="DT621" s="55"/>
      <c r="DU621" s="55"/>
      <c r="DV621" s="55"/>
    </row>
    <row r="622" spans="1:126" ht="8.25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</row>
    <row r="623" spans="1:126" ht="8.25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  <c r="CO623" s="55"/>
      <c r="CP623" s="55"/>
      <c r="CQ623" s="55"/>
      <c r="CR623" s="55"/>
      <c r="CS623" s="55"/>
      <c r="CT623" s="55"/>
      <c r="CU623" s="55"/>
      <c r="CV623" s="55"/>
      <c r="CW623" s="55"/>
      <c r="CX623" s="55"/>
      <c r="CY623" s="55"/>
      <c r="CZ623" s="55"/>
      <c r="DA623" s="55"/>
      <c r="DB623" s="55"/>
      <c r="DC623" s="55"/>
      <c r="DD623" s="55"/>
      <c r="DE623" s="55"/>
      <c r="DF623" s="55"/>
      <c r="DG623" s="55"/>
      <c r="DH623" s="55"/>
      <c r="DI623" s="55"/>
      <c r="DJ623" s="55"/>
      <c r="DK623" s="55"/>
      <c r="DL623" s="55"/>
      <c r="DM623" s="55"/>
      <c r="DN623" s="55"/>
      <c r="DO623" s="55"/>
      <c r="DP623" s="55"/>
      <c r="DQ623" s="55"/>
      <c r="DR623" s="55"/>
      <c r="DS623" s="55"/>
      <c r="DT623" s="55"/>
      <c r="DU623" s="55"/>
      <c r="DV623" s="55"/>
    </row>
    <row r="624" spans="1:126" ht="8.25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5"/>
      <c r="BQ624" s="55"/>
      <c r="BR624" s="55"/>
      <c r="BS624" s="55"/>
      <c r="BT624" s="55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  <c r="CH624" s="55"/>
      <c r="CI624" s="55"/>
      <c r="CJ624" s="55"/>
      <c r="CK624" s="55"/>
      <c r="CL624" s="55"/>
      <c r="CM624" s="55"/>
      <c r="CN624" s="55"/>
      <c r="CO624" s="55"/>
      <c r="CP624" s="55"/>
      <c r="CQ624" s="55"/>
      <c r="CR624" s="55"/>
      <c r="CS624" s="55"/>
      <c r="CT624" s="55"/>
      <c r="CU624" s="55"/>
      <c r="CV624" s="55"/>
      <c r="CW624" s="55"/>
      <c r="CX624" s="55"/>
      <c r="CY624" s="55"/>
      <c r="CZ624" s="55"/>
      <c r="DA624" s="55"/>
      <c r="DB624" s="55"/>
      <c r="DC624" s="55"/>
      <c r="DD624" s="55"/>
      <c r="DE624" s="55"/>
      <c r="DF624" s="55"/>
      <c r="DG624" s="55"/>
      <c r="DH624" s="55"/>
      <c r="DI624" s="55"/>
      <c r="DJ624" s="55"/>
      <c r="DK624" s="55"/>
      <c r="DL624" s="55"/>
      <c r="DM624" s="55"/>
      <c r="DN624" s="55"/>
      <c r="DO624" s="55"/>
      <c r="DP624" s="55"/>
      <c r="DQ624" s="55"/>
      <c r="DR624" s="55"/>
      <c r="DS624" s="55"/>
      <c r="DT624" s="55"/>
      <c r="DU624" s="55"/>
      <c r="DV624" s="55"/>
    </row>
    <row r="625" spans="1:126" ht="8.25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  <c r="CO625" s="55"/>
      <c r="CP625" s="55"/>
      <c r="CQ625" s="55"/>
      <c r="CR625" s="55"/>
      <c r="CS625" s="55"/>
      <c r="CT625" s="55"/>
      <c r="CU625" s="55"/>
      <c r="CV625" s="55"/>
      <c r="CW625" s="55"/>
      <c r="CX625" s="55"/>
      <c r="CY625" s="55"/>
      <c r="CZ625" s="55"/>
      <c r="DA625" s="55"/>
      <c r="DB625" s="55"/>
      <c r="DC625" s="55"/>
      <c r="DD625" s="55"/>
      <c r="DE625" s="55"/>
      <c r="DF625" s="55"/>
      <c r="DG625" s="55"/>
      <c r="DH625" s="55"/>
      <c r="DI625" s="55"/>
      <c r="DJ625" s="55"/>
      <c r="DK625" s="55"/>
      <c r="DL625" s="55"/>
      <c r="DM625" s="55"/>
      <c r="DN625" s="55"/>
      <c r="DO625" s="55"/>
      <c r="DP625" s="55"/>
      <c r="DQ625" s="55"/>
      <c r="DR625" s="55"/>
      <c r="DS625" s="55"/>
      <c r="DT625" s="55"/>
      <c r="DU625" s="55"/>
      <c r="DV625" s="55"/>
    </row>
    <row r="626" spans="1:126" ht="8.25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  <c r="CO626" s="55"/>
      <c r="CP626" s="55"/>
      <c r="CQ626" s="55"/>
      <c r="CR626" s="55"/>
      <c r="CS626" s="55"/>
      <c r="CT626" s="55"/>
      <c r="CU626" s="55"/>
      <c r="CV626" s="55"/>
      <c r="CW626" s="55"/>
      <c r="CX626" s="55"/>
      <c r="CY626" s="55"/>
      <c r="CZ626" s="55"/>
      <c r="DA626" s="55"/>
      <c r="DB626" s="55"/>
      <c r="DC626" s="55"/>
      <c r="DD626" s="55"/>
      <c r="DE626" s="55"/>
      <c r="DF626" s="55"/>
      <c r="DG626" s="55"/>
      <c r="DH626" s="55"/>
      <c r="DI626" s="55"/>
      <c r="DJ626" s="55"/>
      <c r="DK626" s="55"/>
      <c r="DL626" s="55"/>
      <c r="DM626" s="55"/>
      <c r="DN626" s="55"/>
      <c r="DO626" s="55"/>
      <c r="DP626" s="55"/>
      <c r="DQ626" s="55"/>
      <c r="DR626" s="55"/>
      <c r="DS626" s="55"/>
      <c r="DT626" s="55"/>
      <c r="DU626" s="55"/>
      <c r="DV626" s="55"/>
    </row>
    <row r="627" spans="1:126" ht="8.25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5"/>
      <c r="BQ627" s="55"/>
      <c r="BR627" s="55"/>
      <c r="BS627" s="55"/>
      <c r="BT627" s="55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  <c r="CH627" s="55"/>
      <c r="CI627" s="55"/>
      <c r="CJ627" s="55"/>
      <c r="CK627" s="55"/>
      <c r="CL627" s="55"/>
      <c r="CM627" s="55"/>
      <c r="CN627" s="55"/>
      <c r="CO627" s="55"/>
      <c r="CP627" s="55"/>
      <c r="CQ627" s="55"/>
      <c r="CR627" s="55"/>
      <c r="CS627" s="55"/>
      <c r="CT627" s="55"/>
      <c r="CU627" s="55"/>
      <c r="CV627" s="55"/>
      <c r="CW627" s="55"/>
      <c r="CX627" s="55"/>
      <c r="CY627" s="55"/>
      <c r="CZ627" s="55"/>
      <c r="DA627" s="55"/>
      <c r="DB627" s="55"/>
      <c r="DC627" s="55"/>
      <c r="DD627" s="55"/>
      <c r="DE627" s="55"/>
      <c r="DF627" s="55"/>
      <c r="DG627" s="55"/>
      <c r="DH627" s="55"/>
      <c r="DI627" s="55"/>
      <c r="DJ627" s="55"/>
      <c r="DK627" s="55"/>
      <c r="DL627" s="55"/>
      <c r="DM627" s="55"/>
      <c r="DN627" s="55"/>
      <c r="DO627" s="55"/>
      <c r="DP627" s="55"/>
      <c r="DQ627" s="55"/>
      <c r="DR627" s="55"/>
      <c r="DS627" s="55"/>
      <c r="DT627" s="55"/>
      <c r="DU627" s="55"/>
      <c r="DV627" s="55"/>
    </row>
    <row r="628" spans="1:126" ht="8.25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5"/>
      <c r="BQ628" s="55"/>
      <c r="BR628" s="55"/>
      <c r="BS628" s="55"/>
      <c r="BT628" s="55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  <c r="CH628" s="55"/>
      <c r="CI628" s="55"/>
      <c r="CJ628" s="55"/>
      <c r="CK628" s="55"/>
      <c r="CL628" s="55"/>
      <c r="CM628" s="55"/>
      <c r="CN628" s="55"/>
      <c r="CO628" s="55"/>
      <c r="CP628" s="55"/>
      <c r="CQ628" s="55"/>
      <c r="CR628" s="55"/>
      <c r="CS628" s="55"/>
      <c r="CT628" s="55"/>
      <c r="CU628" s="55"/>
      <c r="CV628" s="55"/>
      <c r="CW628" s="55"/>
      <c r="CX628" s="55"/>
      <c r="CY628" s="55"/>
      <c r="CZ628" s="55"/>
      <c r="DA628" s="55"/>
      <c r="DB628" s="55"/>
      <c r="DC628" s="55"/>
      <c r="DD628" s="55"/>
      <c r="DE628" s="55"/>
      <c r="DF628" s="55"/>
      <c r="DG628" s="55"/>
      <c r="DH628" s="55"/>
      <c r="DI628" s="55"/>
      <c r="DJ628" s="55"/>
      <c r="DK628" s="55"/>
      <c r="DL628" s="55"/>
      <c r="DM628" s="55"/>
      <c r="DN628" s="55"/>
      <c r="DO628" s="55"/>
      <c r="DP628" s="55"/>
      <c r="DQ628" s="55"/>
      <c r="DR628" s="55"/>
      <c r="DS628" s="55"/>
      <c r="DT628" s="55"/>
      <c r="DU628" s="55"/>
      <c r="DV628" s="55"/>
    </row>
    <row r="629" spans="1:126" ht="8.25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  <c r="CO629" s="55"/>
      <c r="CP629" s="55"/>
      <c r="CQ629" s="55"/>
      <c r="CR629" s="55"/>
      <c r="CS629" s="55"/>
      <c r="CT629" s="55"/>
      <c r="CU629" s="55"/>
      <c r="CV629" s="55"/>
      <c r="CW629" s="55"/>
      <c r="CX629" s="55"/>
      <c r="CY629" s="55"/>
      <c r="CZ629" s="55"/>
      <c r="DA629" s="55"/>
      <c r="DB629" s="55"/>
      <c r="DC629" s="55"/>
      <c r="DD629" s="55"/>
      <c r="DE629" s="55"/>
      <c r="DF629" s="55"/>
      <c r="DG629" s="55"/>
      <c r="DH629" s="55"/>
      <c r="DI629" s="55"/>
      <c r="DJ629" s="55"/>
      <c r="DK629" s="55"/>
      <c r="DL629" s="55"/>
      <c r="DM629" s="55"/>
      <c r="DN629" s="55"/>
      <c r="DO629" s="55"/>
      <c r="DP629" s="55"/>
      <c r="DQ629" s="55"/>
      <c r="DR629" s="55"/>
      <c r="DS629" s="55"/>
      <c r="DT629" s="55"/>
      <c r="DU629" s="55"/>
      <c r="DV629" s="55"/>
    </row>
    <row r="630" spans="1:126" ht="8.25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  <c r="CO630" s="55"/>
      <c r="CP630" s="55"/>
      <c r="CQ630" s="55"/>
      <c r="CR630" s="55"/>
      <c r="CS630" s="55"/>
      <c r="CT630" s="55"/>
      <c r="CU630" s="55"/>
      <c r="CV630" s="55"/>
      <c r="CW630" s="55"/>
      <c r="CX630" s="55"/>
      <c r="CY630" s="55"/>
      <c r="CZ630" s="55"/>
      <c r="DA630" s="55"/>
      <c r="DB630" s="55"/>
      <c r="DC630" s="55"/>
      <c r="DD630" s="55"/>
      <c r="DE630" s="55"/>
      <c r="DF630" s="55"/>
      <c r="DG630" s="55"/>
      <c r="DH630" s="55"/>
      <c r="DI630" s="55"/>
      <c r="DJ630" s="55"/>
      <c r="DK630" s="55"/>
      <c r="DL630" s="55"/>
      <c r="DM630" s="55"/>
      <c r="DN630" s="55"/>
      <c r="DO630" s="55"/>
      <c r="DP630" s="55"/>
      <c r="DQ630" s="55"/>
      <c r="DR630" s="55"/>
      <c r="DS630" s="55"/>
      <c r="DT630" s="55"/>
      <c r="DU630" s="55"/>
      <c r="DV630" s="55"/>
    </row>
    <row r="631" spans="1:126" ht="8.25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5"/>
      <c r="BQ631" s="55"/>
      <c r="BR631" s="55"/>
      <c r="BS631" s="55"/>
      <c r="BT631" s="55"/>
      <c r="BU631" s="55"/>
      <c r="BV631" s="55"/>
      <c r="BW631" s="55"/>
      <c r="BX631" s="55"/>
      <c r="BY631" s="55"/>
      <c r="BZ631" s="55"/>
      <c r="CA631" s="55"/>
      <c r="CB631" s="55"/>
      <c r="CC631" s="55"/>
      <c r="CD631" s="55"/>
      <c r="CE631" s="55"/>
      <c r="CF631" s="55"/>
      <c r="CG631" s="55"/>
      <c r="CH631" s="55"/>
      <c r="CI631" s="55"/>
      <c r="CJ631" s="55"/>
      <c r="CK631" s="55"/>
      <c r="CL631" s="55"/>
      <c r="CM631" s="55"/>
      <c r="CN631" s="55"/>
      <c r="CO631" s="55"/>
      <c r="CP631" s="55"/>
      <c r="CQ631" s="55"/>
      <c r="CR631" s="55"/>
      <c r="CS631" s="55"/>
      <c r="CT631" s="55"/>
      <c r="CU631" s="55"/>
      <c r="CV631" s="55"/>
      <c r="CW631" s="55"/>
      <c r="CX631" s="55"/>
      <c r="CY631" s="55"/>
      <c r="CZ631" s="55"/>
      <c r="DA631" s="55"/>
      <c r="DB631" s="55"/>
      <c r="DC631" s="55"/>
      <c r="DD631" s="55"/>
      <c r="DE631" s="55"/>
      <c r="DF631" s="55"/>
      <c r="DG631" s="55"/>
      <c r="DH631" s="55"/>
      <c r="DI631" s="55"/>
      <c r="DJ631" s="55"/>
      <c r="DK631" s="55"/>
      <c r="DL631" s="55"/>
      <c r="DM631" s="55"/>
      <c r="DN631" s="55"/>
      <c r="DO631" s="55"/>
      <c r="DP631" s="55"/>
      <c r="DQ631" s="55"/>
      <c r="DR631" s="55"/>
      <c r="DS631" s="55"/>
      <c r="DT631" s="55"/>
      <c r="DU631" s="55"/>
      <c r="DV631" s="55"/>
    </row>
    <row r="632" spans="1:126" ht="8.25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5"/>
      <c r="BQ632" s="55"/>
      <c r="BR632" s="55"/>
      <c r="BS632" s="55"/>
      <c r="BT632" s="55"/>
      <c r="BU632" s="55"/>
      <c r="BV632" s="55"/>
      <c r="BW632" s="55"/>
      <c r="BX632" s="55"/>
      <c r="BY632" s="55"/>
      <c r="BZ632" s="55"/>
      <c r="CA632" s="55"/>
      <c r="CB632" s="55"/>
      <c r="CC632" s="55"/>
      <c r="CD632" s="55"/>
      <c r="CE632" s="55"/>
      <c r="CF632" s="55"/>
      <c r="CG632" s="55"/>
      <c r="CH632" s="55"/>
      <c r="CI632" s="55"/>
      <c r="CJ632" s="55"/>
      <c r="CK632" s="55"/>
      <c r="CL632" s="55"/>
      <c r="CM632" s="55"/>
      <c r="CN632" s="55"/>
      <c r="CO632" s="55"/>
      <c r="CP632" s="55"/>
      <c r="CQ632" s="55"/>
      <c r="CR632" s="55"/>
      <c r="CS632" s="55"/>
      <c r="CT632" s="55"/>
      <c r="CU632" s="55"/>
      <c r="CV632" s="55"/>
      <c r="CW632" s="55"/>
      <c r="CX632" s="55"/>
      <c r="CY632" s="55"/>
      <c r="CZ632" s="55"/>
      <c r="DA632" s="55"/>
      <c r="DB632" s="55"/>
      <c r="DC632" s="55"/>
      <c r="DD632" s="55"/>
      <c r="DE632" s="55"/>
      <c r="DF632" s="55"/>
      <c r="DG632" s="55"/>
      <c r="DH632" s="55"/>
      <c r="DI632" s="55"/>
      <c r="DJ632" s="55"/>
      <c r="DK632" s="55"/>
      <c r="DL632" s="55"/>
      <c r="DM632" s="55"/>
      <c r="DN632" s="55"/>
      <c r="DO632" s="55"/>
      <c r="DP632" s="55"/>
      <c r="DQ632" s="55"/>
      <c r="DR632" s="55"/>
      <c r="DS632" s="55"/>
      <c r="DT632" s="55"/>
      <c r="DU632" s="55"/>
      <c r="DV632" s="55"/>
    </row>
    <row r="633" spans="1:126" ht="8.25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5"/>
      <c r="BQ633" s="55"/>
      <c r="BR633" s="55"/>
      <c r="BS633" s="55"/>
      <c r="BT633" s="55"/>
      <c r="BU633" s="55"/>
      <c r="BV633" s="55"/>
      <c r="BW633" s="55"/>
      <c r="BX633" s="55"/>
      <c r="BY633" s="55"/>
      <c r="BZ633" s="55"/>
      <c r="CA633" s="55"/>
      <c r="CB633" s="55"/>
      <c r="CC633" s="55"/>
      <c r="CD633" s="55"/>
      <c r="CE633" s="55"/>
      <c r="CF633" s="55"/>
      <c r="CG633" s="55"/>
      <c r="CH633" s="55"/>
      <c r="CI633" s="55"/>
      <c r="CJ633" s="55"/>
      <c r="CK633" s="55"/>
      <c r="CL633" s="55"/>
      <c r="CM633" s="55"/>
      <c r="CN633" s="55"/>
      <c r="CO633" s="55"/>
      <c r="CP633" s="55"/>
      <c r="CQ633" s="55"/>
      <c r="CR633" s="55"/>
      <c r="CS633" s="55"/>
      <c r="CT633" s="55"/>
      <c r="CU633" s="55"/>
      <c r="CV633" s="55"/>
      <c r="CW633" s="55"/>
      <c r="CX633" s="55"/>
      <c r="CY633" s="55"/>
      <c r="CZ633" s="55"/>
      <c r="DA633" s="55"/>
      <c r="DB633" s="55"/>
      <c r="DC633" s="55"/>
      <c r="DD633" s="55"/>
      <c r="DE633" s="55"/>
      <c r="DF633" s="55"/>
      <c r="DG633" s="55"/>
      <c r="DH633" s="55"/>
      <c r="DI633" s="55"/>
      <c r="DJ633" s="55"/>
      <c r="DK633" s="55"/>
      <c r="DL633" s="55"/>
      <c r="DM633" s="55"/>
      <c r="DN633" s="55"/>
      <c r="DO633" s="55"/>
      <c r="DP633" s="55"/>
      <c r="DQ633" s="55"/>
      <c r="DR633" s="55"/>
      <c r="DS633" s="55"/>
      <c r="DT633" s="55"/>
      <c r="DU633" s="55"/>
      <c r="DV633" s="55"/>
    </row>
    <row r="634" spans="1:126" ht="8.25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5"/>
      <c r="BQ634" s="55"/>
      <c r="BR634" s="55"/>
      <c r="BS634" s="55"/>
      <c r="BT634" s="55"/>
      <c r="BU634" s="55"/>
      <c r="BV634" s="55"/>
      <c r="BW634" s="55"/>
      <c r="BX634" s="55"/>
      <c r="BY634" s="55"/>
      <c r="BZ634" s="55"/>
      <c r="CA634" s="55"/>
      <c r="CB634" s="55"/>
      <c r="CC634" s="55"/>
      <c r="CD634" s="55"/>
      <c r="CE634" s="55"/>
      <c r="CF634" s="55"/>
      <c r="CG634" s="55"/>
      <c r="CH634" s="55"/>
      <c r="CI634" s="55"/>
      <c r="CJ634" s="55"/>
      <c r="CK634" s="55"/>
      <c r="CL634" s="55"/>
      <c r="CM634" s="55"/>
      <c r="CN634" s="55"/>
      <c r="CO634" s="55"/>
      <c r="CP634" s="55"/>
      <c r="CQ634" s="55"/>
      <c r="CR634" s="55"/>
      <c r="CS634" s="55"/>
      <c r="CT634" s="55"/>
      <c r="CU634" s="55"/>
      <c r="CV634" s="55"/>
      <c r="CW634" s="55"/>
      <c r="CX634" s="55"/>
      <c r="CY634" s="55"/>
      <c r="CZ634" s="55"/>
      <c r="DA634" s="55"/>
      <c r="DB634" s="55"/>
      <c r="DC634" s="55"/>
      <c r="DD634" s="55"/>
      <c r="DE634" s="55"/>
      <c r="DF634" s="55"/>
      <c r="DG634" s="55"/>
      <c r="DH634" s="55"/>
      <c r="DI634" s="55"/>
      <c r="DJ634" s="55"/>
      <c r="DK634" s="55"/>
      <c r="DL634" s="55"/>
      <c r="DM634" s="55"/>
      <c r="DN634" s="55"/>
      <c r="DO634" s="55"/>
      <c r="DP634" s="55"/>
      <c r="DQ634" s="55"/>
      <c r="DR634" s="55"/>
      <c r="DS634" s="55"/>
      <c r="DT634" s="55"/>
      <c r="DU634" s="55"/>
      <c r="DV634" s="55"/>
    </row>
    <row r="635" spans="1:126" ht="8.25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5"/>
      <c r="BQ635" s="55"/>
      <c r="BR635" s="55"/>
      <c r="BS635" s="55"/>
      <c r="BT635" s="55"/>
      <c r="BU635" s="55"/>
      <c r="BV635" s="55"/>
      <c r="BW635" s="55"/>
      <c r="BX635" s="55"/>
      <c r="BY635" s="55"/>
      <c r="BZ635" s="55"/>
      <c r="CA635" s="55"/>
      <c r="CB635" s="55"/>
      <c r="CC635" s="55"/>
      <c r="CD635" s="55"/>
      <c r="CE635" s="55"/>
      <c r="CF635" s="55"/>
      <c r="CG635" s="55"/>
      <c r="CH635" s="55"/>
      <c r="CI635" s="55"/>
      <c r="CJ635" s="55"/>
      <c r="CK635" s="55"/>
      <c r="CL635" s="55"/>
      <c r="CM635" s="55"/>
      <c r="CN635" s="55"/>
      <c r="CO635" s="55"/>
      <c r="CP635" s="55"/>
      <c r="CQ635" s="55"/>
      <c r="CR635" s="55"/>
      <c r="CS635" s="55"/>
      <c r="CT635" s="55"/>
      <c r="CU635" s="55"/>
      <c r="CV635" s="55"/>
      <c r="CW635" s="55"/>
      <c r="CX635" s="55"/>
      <c r="CY635" s="55"/>
      <c r="CZ635" s="55"/>
      <c r="DA635" s="55"/>
      <c r="DB635" s="55"/>
      <c r="DC635" s="55"/>
      <c r="DD635" s="55"/>
      <c r="DE635" s="55"/>
      <c r="DF635" s="55"/>
      <c r="DG635" s="55"/>
      <c r="DH635" s="55"/>
      <c r="DI635" s="55"/>
      <c r="DJ635" s="55"/>
      <c r="DK635" s="55"/>
      <c r="DL635" s="55"/>
      <c r="DM635" s="55"/>
      <c r="DN635" s="55"/>
      <c r="DO635" s="55"/>
      <c r="DP635" s="55"/>
      <c r="DQ635" s="55"/>
      <c r="DR635" s="55"/>
      <c r="DS635" s="55"/>
      <c r="DT635" s="55"/>
      <c r="DU635" s="55"/>
      <c r="DV635" s="55"/>
    </row>
    <row r="636" spans="1:126" ht="8.25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5"/>
      <c r="BQ636" s="55"/>
      <c r="BR636" s="55"/>
      <c r="BS636" s="55"/>
      <c r="BT636" s="55"/>
      <c r="BU636" s="55"/>
      <c r="BV636" s="55"/>
      <c r="BW636" s="55"/>
      <c r="BX636" s="55"/>
      <c r="BY636" s="55"/>
      <c r="BZ636" s="55"/>
      <c r="CA636" s="55"/>
      <c r="CB636" s="55"/>
      <c r="CC636" s="55"/>
      <c r="CD636" s="55"/>
      <c r="CE636" s="55"/>
      <c r="CF636" s="55"/>
      <c r="CG636" s="55"/>
      <c r="CH636" s="55"/>
      <c r="CI636" s="55"/>
      <c r="CJ636" s="55"/>
      <c r="CK636" s="55"/>
      <c r="CL636" s="55"/>
      <c r="CM636" s="55"/>
      <c r="CN636" s="55"/>
      <c r="CO636" s="55"/>
      <c r="CP636" s="55"/>
      <c r="CQ636" s="55"/>
      <c r="CR636" s="55"/>
      <c r="CS636" s="55"/>
      <c r="CT636" s="55"/>
      <c r="CU636" s="55"/>
      <c r="CV636" s="55"/>
      <c r="CW636" s="55"/>
      <c r="CX636" s="55"/>
      <c r="CY636" s="55"/>
      <c r="CZ636" s="55"/>
      <c r="DA636" s="55"/>
      <c r="DB636" s="55"/>
      <c r="DC636" s="55"/>
      <c r="DD636" s="55"/>
      <c r="DE636" s="55"/>
      <c r="DF636" s="55"/>
      <c r="DG636" s="55"/>
      <c r="DH636" s="55"/>
      <c r="DI636" s="55"/>
      <c r="DJ636" s="55"/>
      <c r="DK636" s="55"/>
      <c r="DL636" s="55"/>
      <c r="DM636" s="55"/>
      <c r="DN636" s="55"/>
      <c r="DO636" s="55"/>
      <c r="DP636" s="55"/>
      <c r="DQ636" s="55"/>
      <c r="DR636" s="55"/>
      <c r="DS636" s="55"/>
      <c r="DT636" s="55"/>
      <c r="DU636" s="55"/>
      <c r="DV636" s="55"/>
    </row>
    <row r="637" spans="1:126" ht="8.25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5"/>
      <c r="BQ637" s="55"/>
      <c r="BR637" s="55"/>
      <c r="BS637" s="55"/>
      <c r="BT637" s="55"/>
      <c r="BU637" s="55"/>
      <c r="BV637" s="55"/>
      <c r="BW637" s="55"/>
      <c r="BX637" s="55"/>
      <c r="BY637" s="55"/>
      <c r="BZ637" s="55"/>
      <c r="CA637" s="55"/>
      <c r="CB637" s="55"/>
      <c r="CC637" s="55"/>
      <c r="CD637" s="55"/>
      <c r="CE637" s="55"/>
      <c r="CF637" s="55"/>
      <c r="CG637" s="55"/>
      <c r="CH637" s="55"/>
      <c r="CI637" s="55"/>
      <c r="CJ637" s="55"/>
      <c r="CK637" s="55"/>
      <c r="CL637" s="55"/>
      <c r="CM637" s="55"/>
      <c r="CN637" s="55"/>
      <c r="CO637" s="55"/>
      <c r="CP637" s="55"/>
      <c r="CQ637" s="55"/>
      <c r="CR637" s="55"/>
      <c r="CS637" s="55"/>
      <c r="CT637" s="55"/>
      <c r="CU637" s="55"/>
      <c r="CV637" s="55"/>
      <c r="CW637" s="55"/>
      <c r="CX637" s="55"/>
      <c r="CY637" s="55"/>
      <c r="CZ637" s="55"/>
      <c r="DA637" s="55"/>
      <c r="DB637" s="55"/>
      <c r="DC637" s="55"/>
      <c r="DD637" s="55"/>
      <c r="DE637" s="55"/>
      <c r="DF637" s="55"/>
      <c r="DG637" s="55"/>
      <c r="DH637" s="55"/>
      <c r="DI637" s="55"/>
      <c r="DJ637" s="55"/>
      <c r="DK637" s="55"/>
      <c r="DL637" s="55"/>
      <c r="DM637" s="55"/>
      <c r="DN637" s="55"/>
      <c r="DO637" s="55"/>
      <c r="DP637" s="55"/>
      <c r="DQ637" s="55"/>
      <c r="DR637" s="55"/>
      <c r="DS637" s="55"/>
      <c r="DT637" s="55"/>
      <c r="DU637" s="55"/>
      <c r="DV637" s="55"/>
    </row>
    <row r="638" spans="1:126" ht="8.25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5"/>
      <c r="BQ638" s="55"/>
      <c r="BR638" s="55"/>
      <c r="BS638" s="55"/>
      <c r="BT638" s="55"/>
      <c r="BU638" s="55"/>
      <c r="BV638" s="55"/>
      <c r="BW638" s="55"/>
      <c r="BX638" s="55"/>
      <c r="BY638" s="55"/>
      <c r="BZ638" s="55"/>
      <c r="CA638" s="55"/>
      <c r="CB638" s="55"/>
      <c r="CC638" s="55"/>
      <c r="CD638" s="55"/>
      <c r="CE638" s="55"/>
      <c r="CF638" s="55"/>
      <c r="CG638" s="55"/>
      <c r="CH638" s="55"/>
      <c r="CI638" s="55"/>
      <c r="CJ638" s="55"/>
      <c r="CK638" s="55"/>
      <c r="CL638" s="55"/>
      <c r="CM638" s="55"/>
      <c r="CN638" s="55"/>
      <c r="CO638" s="55"/>
      <c r="CP638" s="55"/>
      <c r="CQ638" s="55"/>
      <c r="CR638" s="55"/>
      <c r="CS638" s="55"/>
      <c r="CT638" s="55"/>
      <c r="CU638" s="55"/>
      <c r="CV638" s="55"/>
      <c r="CW638" s="55"/>
      <c r="CX638" s="55"/>
      <c r="CY638" s="55"/>
      <c r="CZ638" s="55"/>
      <c r="DA638" s="55"/>
      <c r="DB638" s="55"/>
      <c r="DC638" s="55"/>
      <c r="DD638" s="55"/>
      <c r="DE638" s="55"/>
      <c r="DF638" s="55"/>
      <c r="DG638" s="55"/>
      <c r="DH638" s="55"/>
      <c r="DI638" s="55"/>
      <c r="DJ638" s="55"/>
      <c r="DK638" s="55"/>
      <c r="DL638" s="55"/>
      <c r="DM638" s="55"/>
      <c r="DN638" s="55"/>
      <c r="DO638" s="55"/>
      <c r="DP638" s="55"/>
      <c r="DQ638" s="55"/>
      <c r="DR638" s="55"/>
      <c r="DS638" s="55"/>
      <c r="DT638" s="55"/>
      <c r="DU638" s="55"/>
      <c r="DV638" s="55"/>
    </row>
    <row r="639" spans="1:126" ht="8.25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5"/>
      <c r="BQ639" s="55"/>
      <c r="BR639" s="55"/>
      <c r="BS639" s="55"/>
      <c r="BT639" s="55"/>
      <c r="BU639" s="55"/>
      <c r="BV639" s="55"/>
      <c r="BW639" s="55"/>
      <c r="BX639" s="55"/>
      <c r="BY639" s="55"/>
      <c r="BZ639" s="55"/>
      <c r="CA639" s="55"/>
      <c r="CB639" s="55"/>
      <c r="CC639" s="55"/>
      <c r="CD639" s="55"/>
      <c r="CE639" s="55"/>
      <c r="CF639" s="55"/>
      <c r="CG639" s="55"/>
      <c r="CH639" s="55"/>
      <c r="CI639" s="55"/>
      <c r="CJ639" s="55"/>
      <c r="CK639" s="55"/>
      <c r="CL639" s="55"/>
      <c r="CM639" s="55"/>
      <c r="CN639" s="55"/>
      <c r="CO639" s="55"/>
      <c r="CP639" s="55"/>
      <c r="CQ639" s="55"/>
      <c r="CR639" s="55"/>
      <c r="CS639" s="55"/>
      <c r="CT639" s="55"/>
      <c r="CU639" s="55"/>
      <c r="CV639" s="55"/>
      <c r="CW639" s="55"/>
      <c r="CX639" s="55"/>
      <c r="CY639" s="55"/>
      <c r="CZ639" s="55"/>
      <c r="DA639" s="55"/>
      <c r="DB639" s="55"/>
      <c r="DC639" s="55"/>
      <c r="DD639" s="55"/>
      <c r="DE639" s="55"/>
      <c r="DF639" s="55"/>
      <c r="DG639" s="55"/>
      <c r="DH639" s="55"/>
      <c r="DI639" s="55"/>
      <c r="DJ639" s="55"/>
      <c r="DK639" s="55"/>
      <c r="DL639" s="55"/>
      <c r="DM639" s="55"/>
      <c r="DN639" s="55"/>
      <c r="DO639" s="55"/>
      <c r="DP639" s="55"/>
      <c r="DQ639" s="55"/>
      <c r="DR639" s="55"/>
      <c r="DS639" s="55"/>
      <c r="DT639" s="55"/>
      <c r="DU639" s="55"/>
      <c r="DV639" s="55"/>
    </row>
    <row r="640" spans="1:126" ht="8.25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/>
      <c r="BY640" s="55"/>
      <c r="BZ640" s="55"/>
      <c r="CA640" s="55"/>
      <c r="CB640" s="55"/>
      <c r="CC640" s="55"/>
      <c r="CD640" s="55"/>
      <c r="CE640" s="55"/>
      <c r="CF640" s="55"/>
      <c r="CG640" s="55"/>
      <c r="CH640" s="55"/>
      <c r="CI640" s="55"/>
      <c r="CJ640" s="55"/>
      <c r="CK640" s="55"/>
      <c r="CL640" s="55"/>
      <c r="CM640" s="55"/>
      <c r="CN640" s="55"/>
      <c r="CO640" s="55"/>
      <c r="CP640" s="55"/>
      <c r="CQ640" s="55"/>
      <c r="CR640" s="55"/>
      <c r="CS640" s="55"/>
      <c r="CT640" s="55"/>
      <c r="CU640" s="55"/>
      <c r="CV640" s="55"/>
      <c r="CW640" s="55"/>
      <c r="CX640" s="55"/>
      <c r="CY640" s="55"/>
      <c r="CZ640" s="55"/>
      <c r="DA640" s="55"/>
      <c r="DB640" s="55"/>
      <c r="DC640" s="55"/>
      <c r="DD640" s="55"/>
      <c r="DE640" s="55"/>
      <c r="DF640" s="55"/>
      <c r="DG640" s="55"/>
      <c r="DH640" s="55"/>
      <c r="DI640" s="55"/>
      <c r="DJ640" s="55"/>
      <c r="DK640" s="55"/>
      <c r="DL640" s="55"/>
      <c r="DM640" s="55"/>
      <c r="DN640" s="55"/>
      <c r="DO640" s="55"/>
      <c r="DP640" s="55"/>
      <c r="DQ640" s="55"/>
      <c r="DR640" s="55"/>
      <c r="DS640" s="55"/>
      <c r="DT640" s="55"/>
      <c r="DU640" s="55"/>
      <c r="DV640" s="55"/>
    </row>
    <row r="641" spans="1:126" ht="8.25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  <c r="CH641" s="55"/>
      <c r="CI641" s="55"/>
      <c r="CJ641" s="55"/>
      <c r="CK641" s="55"/>
      <c r="CL641" s="55"/>
      <c r="CM641" s="55"/>
      <c r="CN641" s="55"/>
      <c r="CO641" s="55"/>
      <c r="CP641" s="55"/>
      <c r="CQ641" s="55"/>
      <c r="CR641" s="55"/>
      <c r="CS641" s="55"/>
      <c r="CT641" s="55"/>
      <c r="CU641" s="55"/>
      <c r="CV641" s="55"/>
      <c r="CW641" s="55"/>
      <c r="CX641" s="55"/>
      <c r="CY641" s="55"/>
      <c r="CZ641" s="55"/>
      <c r="DA641" s="55"/>
      <c r="DB641" s="55"/>
      <c r="DC641" s="55"/>
      <c r="DD641" s="55"/>
      <c r="DE641" s="55"/>
      <c r="DF641" s="55"/>
      <c r="DG641" s="55"/>
      <c r="DH641" s="55"/>
      <c r="DI641" s="55"/>
      <c r="DJ641" s="55"/>
      <c r="DK641" s="55"/>
      <c r="DL641" s="55"/>
      <c r="DM641" s="55"/>
      <c r="DN641" s="55"/>
      <c r="DO641" s="55"/>
      <c r="DP641" s="55"/>
      <c r="DQ641" s="55"/>
      <c r="DR641" s="55"/>
      <c r="DS641" s="55"/>
      <c r="DT641" s="55"/>
      <c r="DU641" s="55"/>
      <c r="DV641" s="55"/>
    </row>
    <row r="642" spans="1:126" ht="8.25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5"/>
      <c r="BQ642" s="55"/>
      <c r="BR642" s="55"/>
      <c r="BS642" s="55"/>
      <c r="BT642" s="55"/>
      <c r="BU642" s="55"/>
      <c r="BV642" s="55"/>
      <c r="BW642" s="55"/>
      <c r="BX642" s="55"/>
      <c r="BY642" s="55"/>
      <c r="BZ642" s="55"/>
      <c r="CA642" s="55"/>
      <c r="CB642" s="55"/>
      <c r="CC642" s="55"/>
      <c r="CD642" s="55"/>
      <c r="CE642" s="55"/>
      <c r="CF642" s="55"/>
      <c r="CG642" s="55"/>
      <c r="CH642" s="55"/>
      <c r="CI642" s="55"/>
      <c r="CJ642" s="55"/>
      <c r="CK642" s="55"/>
      <c r="CL642" s="55"/>
      <c r="CM642" s="55"/>
      <c r="CN642" s="55"/>
      <c r="CO642" s="55"/>
      <c r="CP642" s="55"/>
      <c r="CQ642" s="55"/>
      <c r="CR642" s="55"/>
      <c r="CS642" s="55"/>
      <c r="CT642" s="55"/>
      <c r="CU642" s="55"/>
      <c r="CV642" s="55"/>
      <c r="CW642" s="55"/>
      <c r="CX642" s="55"/>
      <c r="CY642" s="55"/>
      <c r="CZ642" s="55"/>
      <c r="DA642" s="55"/>
      <c r="DB642" s="55"/>
      <c r="DC642" s="55"/>
      <c r="DD642" s="55"/>
      <c r="DE642" s="55"/>
      <c r="DF642" s="55"/>
      <c r="DG642" s="55"/>
      <c r="DH642" s="55"/>
      <c r="DI642" s="55"/>
      <c r="DJ642" s="55"/>
      <c r="DK642" s="55"/>
      <c r="DL642" s="55"/>
      <c r="DM642" s="55"/>
      <c r="DN642" s="55"/>
      <c r="DO642" s="55"/>
      <c r="DP642" s="55"/>
      <c r="DQ642" s="55"/>
      <c r="DR642" s="55"/>
      <c r="DS642" s="55"/>
      <c r="DT642" s="55"/>
      <c r="DU642" s="55"/>
      <c r="DV642" s="55"/>
    </row>
    <row r="643" spans="1:126" ht="8.25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5"/>
      <c r="DG643" s="55"/>
      <c r="DH643" s="55"/>
      <c r="DI643" s="55"/>
      <c r="DJ643" s="55"/>
      <c r="DK643" s="55"/>
      <c r="DL643" s="55"/>
      <c r="DM643" s="55"/>
      <c r="DN643" s="55"/>
      <c r="DO643" s="55"/>
      <c r="DP643" s="55"/>
      <c r="DQ643" s="55"/>
      <c r="DR643" s="55"/>
      <c r="DS643" s="55"/>
      <c r="DT643" s="55"/>
      <c r="DU643" s="55"/>
      <c r="DV643" s="55"/>
    </row>
    <row r="644" spans="1:126" ht="8.25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  <c r="CH644" s="55"/>
      <c r="CI644" s="55"/>
      <c r="CJ644" s="55"/>
      <c r="CK644" s="55"/>
      <c r="CL644" s="55"/>
      <c r="CM644" s="55"/>
      <c r="CN644" s="55"/>
      <c r="CO644" s="55"/>
      <c r="CP644" s="55"/>
      <c r="CQ644" s="55"/>
      <c r="CR644" s="55"/>
      <c r="CS644" s="55"/>
      <c r="CT644" s="55"/>
      <c r="CU644" s="55"/>
      <c r="CV644" s="55"/>
      <c r="CW644" s="55"/>
      <c r="CX644" s="55"/>
      <c r="CY644" s="55"/>
      <c r="CZ644" s="55"/>
      <c r="DA644" s="55"/>
      <c r="DB644" s="55"/>
      <c r="DC644" s="55"/>
      <c r="DD644" s="55"/>
      <c r="DE644" s="55"/>
      <c r="DF644" s="55"/>
      <c r="DG644" s="55"/>
      <c r="DH644" s="55"/>
      <c r="DI644" s="55"/>
      <c r="DJ644" s="55"/>
      <c r="DK644" s="55"/>
      <c r="DL644" s="55"/>
      <c r="DM644" s="55"/>
      <c r="DN644" s="55"/>
      <c r="DO644" s="55"/>
      <c r="DP644" s="55"/>
      <c r="DQ644" s="55"/>
      <c r="DR644" s="55"/>
      <c r="DS644" s="55"/>
      <c r="DT644" s="55"/>
      <c r="DU644" s="55"/>
      <c r="DV644" s="55"/>
    </row>
    <row r="645" spans="1:126" ht="8.25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  <c r="CH645" s="55"/>
      <c r="CI645" s="55"/>
      <c r="CJ645" s="55"/>
      <c r="CK645" s="55"/>
      <c r="CL645" s="55"/>
      <c r="CM645" s="55"/>
      <c r="CN645" s="55"/>
      <c r="CO645" s="55"/>
      <c r="CP645" s="55"/>
      <c r="CQ645" s="55"/>
      <c r="CR645" s="55"/>
      <c r="CS645" s="55"/>
      <c r="CT645" s="55"/>
      <c r="CU645" s="55"/>
      <c r="CV645" s="55"/>
      <c r="CW645" s="55"/>
      <c r="CX645" s="55"/>
      <c r="CY645" s="55"/>
      <c r="CZ645" s="55"/>
      <c r="DA645" s="55"/>
      <c r="DB645" s="55"/>
      <c r="DC645" s="55"/>
      <c r="DD645" s="55"/>
      <c r="DE645" s="55"/>
      <c r="DF645" s="55"/>
      <c r="DG645" s="55"/>
      <c r="DH645" s="55"/>
      <c r="DI645" s="55"/>
      <c r="DJ645" s="55"/>
      <c r="DK645" s="55"/>
      <c r="DL645" s="55"/>
      <c r="DM645" s="55"/>
      <c r="DN645" s="55"/>
      <c r="DO645" s="55"/>
      <c r="DP645" s="55"/>
      <c r="DQ645" s="55"/>
      <c r="DR645" s="55"/>
      <c r="DS645" s="55"/>
      <c r="DT645" s="55"/>
      <c r="DU645" s="55"/>
      <c r="DV645" s="55"/>
    </row>
    <row r="646" spans="1:126" ht="8.25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</row>
    <row r="647" spans="1:126" ht="8.2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  <c r="CX647" s="55"/>
      <c r="CY647" s="55"/>
      <c r="CZ647" s="55"/>
      <c r="DA647" s="55"/>
      <c r="DB647" s="55"/>
      <c r="DC647" s="55"/>
      <c r="DD647" s="55"/>
      <c r="DE647" s="55"/>
      <c r="DF647" s="55"/>
      <c r="DG647" s="55"/>
      <c r="DH647" s="55"/>
      <c r="DI647" s="55"/>
      <c r="DJ647" s="55"/>
      <c r="DK647" s="55"/>
      <c r="DL647" s="55"/>
      <c r="DM647" s="55"/>
      <c r="DN647" s="55"/>
      <c r="DO647" s="55"/>
      <c r="DP647" s="55"/>
      <c r="DQ647" s="55"/>
      <c r="DR647" s="55"/>
      <c r="DS647" s="55"/>
      <c r="DT647" s="55"/>
      <c r="DU647" s="55"/>
      <c r="DV647" s="55"/>
    </row>
    <row r="648" spans="1:126" ht="8.25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</row>
    <row r="649" spans="1:126" ht="8.25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  <c r="CH649" s="55"/>
      <c r="CI649" s="55"/>
      <c r="CJ649" s="55"/>
      <c r="CK649" s="55"/>
      <c r="CL649" s="55"/>
      <c r="CM649" s="55"/>
      <c r="CN649" s="55"/>
      <c r="CO649" s="55"/>
      <c r="CP649" s="55"/>
      <c r="CQ649" s="55"/>
      <c r="CR649" s="55"/>
      <c r="CS649" s="55"/>
      <c r="CT649" s="55"/>
      <c r="CU649" s="55"/>
      <c r="CV649" s="55"/>
      <c r="CW649" s="55"/>
      <c r="CX649" s="55"/>
      <c r="CY649" s="55"/>
      <c r="CZ649" s="55"/>
      <c r="DA649" s="55"/>
      <c r="DB649" s="55"/>
      <c r="DC649" s="55"/>
      <c r="DD649" s="55"/>
      <c r="DE649" s="55"/>
      <c r="DF649" s="55"/>
      <c r="DG649" s="55"/>
      <c r="DH649" s="55"/>
      <c r="DI649" s="55"/>
      <c r="DJ649" s="55"/>
      <c r="DK649" s="55"/>
      <c r="DL649" s="55"/>
      <c r="DM649" s="55"/>
      <c r="DN649" s="55"/>
      <c r="DO649" s="55"/>
      <c r="DP649" s="55"/>
      <c r="DQ649" s="55"/>
      <c r="DR649" s="55"/>
      <c r="DS649" s="55"/>
      <c r="DT649" s="55"/>
      <c r="DU649" s="55"/>
      <c r="DV649" s="55"/>
    </row>
    <row r="650" spans="1:126" ht="8.25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  <c r="CH650" s="55"/>
      <c r="CI650" s="55"/>
      <c r="CJ650" s="55"/>
      <c r="CK650" s="55"/>
      <c r="CL650" s="55"/>
      <c r="CM650" s="55"/>
      <c r="CN650" s="55"/>
      <c r="CO650" s="55"/>
      <c r="CP650" s="55"/>
      <c r="CQ650" s="55"/>
      <c r="CR650" s="55"/>
      <c r="CS650" s="55"/>
      <c r="CT650" s="55"/>
      <c r="CU650" s="55"/>
      <c r="CV650" s="55"/>
      <c r="CW650" s="55"/>
      <c r="CX650" s="55"/>
      <c r="CY650" s="55"/>
      <c r="CZ650" s="55"/>
      <c r="DA650" s="55"/>
      <c r="DB650" s="55"/>
      <c r="DC650" s="55"/>
      <c r="DD650" s="55"/>
      <c r="DE650" s="55"/>
      <c r="DF650" s="55"/>
      <c r="DG650" s="55"/>
      <c r="DH650" s="55"/>
      <c r="DI650" s="55"/>
      <c r="DJ650" s="55"/>
      <c r="DK650" s="55"/>
      <c r="DL650" s="55"/>
      <c r="DM650" s="55"/>
      <c r="DN650" s="55"/>
      <c r="DO650" s="55"/>
      <c r="DP650" s="55"/>
      <c r="DQ650" s="55"/>
      <c r="DR650" s="55"/>
      <c r="DS650" s="55"/>
      <c r="DT650" s="55"/>
      <c r="DU650" s="55"/>
      <c r="DV650" s="55"/>
    </row>
    <row r="651" spans="1:126" ht="8.25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5"/>
      <c r="BQ651" s="55"/>
      <c r="BR651" s="55"/>
      <c r="BS651" s="55"/>
      <c r="BT651" s="55"/>
      <c r="BU651" s="55"/>
      <c r="BV651" s="55"/>
      <c r="BW651" s="55"/>
      <c r="BX651" s="55"/>
      <c r="BY651" s="55"/>
      <c r="BZ651" s="55"/>
      <c r="CA651" s="55"/>
      <c r="CB651" s="55"/>
      <c r="CC651" s="55"/>
      <c r="CD651" s="55"/>
      <c r="CE651" s="55"/>
      <c r="CF651" s="55"/>
      <c r="CG651" s="55"/>
      <c r="CH651" s="55"/>
      <c r="CI651" s="55"/>
      <c r="CJ651" s="55"/>
      <c r="CK651" s="55"/>
      <c r="CL651" s="55"/>
      <c r="CM651" s="55"/>
      <c r="CN651" s="55"/>
      <c r="CO651" s="55"/>
      <c r="CP651" s="55"/>
      <c r="CQ651" s="55"/>
      <c r="CR651" s="55"/>
      <c r="CS651" s="55"/>
      <c r="CT651" s="55"/>
      <c r="CU651" s="55"/>
      <c r="CV651" s="55"/>
      <c r="CW651" s="55"/>
      <c r="CX651" s="55"/>
      <c r="CY651" s="55"/>
      <c r="CZ651" s="55"/>
      <c r="DA651" s="55"/>
      <c r="DB651" s="55"/>
      <c r="DC651" s="55"/>
      <c r="DD651" s="55"/>
      <c r="DE651" s="55"/>
      <c r="DF651" s="55"/>
      <c r="DG651" s="55"/>
      <c r="DH651" s="55"/>
      <c r="DI651" s="55"/>
      <c r="DJ651" s="55"/>
      <c r="DK651" s="55"/>
      <c r="DL651" s="55"/>
      <c r="DM651" s="55"/>
      <c r="DN651" s="55"/>
      <c r="DO651" s="55"/>
      <c r="DP651" s="55"/>
      <c r="DQ651" s="55"/>
      <c r="DR651" s="55"/>
      <c r="DS651" s="55"/>
      <c r="DT651" s="55"/>
      <c r="DU651" s="55"/>
      <c r="DV651" s="55"/>
    </row>
    <row r="652" spans="1:126" ht="8.25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5"/>
      <c r="BQ652" s="55"/>
      <c r="BR652" s="55"/>
      <c r="BS652" s="55"/>
      <c r="BT652" s="55"/>
      <c r="BU652" s="55"/>
      <c r="BV652" s="55"/>
      <c r="BW652" s="55"/>
      <c r="BX652" s="55"/>
      <c r="BY652" s="55"/>
      <c r="BZ652" s="55"/>
      <c r="CA652" s="55"/>
      <c r="CB652" s="55"/>
      <c r="CC652" s="55"/>
      <c r="CD652" s="55"/>
      <c r="CE652" s="55"/>
      <c r="CF652" s="55"/>
      <c r="CG652" s="55"/>
      <c r="CH652" s="55"/>
      <c r="CI652" s="55"/>
      <c r="CJ652" s="55"/>
      <c r="CK652" s="55"/>
      <c r="CL652" s="55"/>
      <c r="CM652" s="55"/>
      <c r="CN652" s="55"/>
      <c r="CO652" s="55"/>
      <c r="CP652" s="55"/>
      <c r="CQ652" s="55"/>
      <c r="CR652" s="55"/>
      <c r="CS652" s="55"/>
      <c r="CT652" s="55"/>
      <c r="CU652" s="55"/>
      <c r="CV652" s="55"/>
      <c r="CW652" s="55"/>
      <c r="CX652" s="55"/>
      <c r="CY652" s="55"/>
      <c r="CZ652" s="55"/>
      <c r="DA652" s="55"/>
      <c r="DB652" s="55"/>
      <c r="DC652" s="55"/>
      <c r="DD652" s="55"/>
      <c r="DE652" s="55"/>
      <c r="DF652" s="55"/>
      <c r="DG652" s="55"/>
      <c r="DH652" s="55"/>
      <c r="DI652" s="55"/>
      <c r="DJ652" s="55"/>
      <c r="DK652" s="55"/>
      <c r="DL652" s="55"/>
      <c r="DM652" s="55"/>
      <c r="DN652" s="55"/>
      <c r="DO652" s="55"/>
      <c r="DP652" s="55"/>
      <c r="DQ652" s="55"/>
      <c r="DR652" s="55"/>
      <c r="DS652" s="55"/>
      <c r="DT652" s="55"/>
      <c r="DU652" s="55"/>
      <c r="DV652" s="55"/>
    </row>
    <row r="653" spans="1:126" ht="8.25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5"/>
      <c r="BQ653" s="55"/>
      <c r="BR653" s="55"/>
      <c r="BS653" s="55"/>
      <c r="BT653" s="55"/>
      <c r="BU653" s="55"/>
      <c r="BV653" s="55"/>
      <c r="BW653" s="55"/>
      <c r="BX653" s="55"/>
      <c r="BY653" s="55"/>
      <c r="BZ653" s="55"/>
      <c r="CA653" s="55"/>
      <c r="CB653" s="55"/>
      <c r="CC653" s="55"/>
      <c r="CD653" s="55"/>
      <c r="CE653" s="55"/>
      <c r="CF653" s="55"/>
      <c r="CG653" s="55"/>
      <c r="CH653" s="55"/>
      <c r="CI653" s="55"/>
      <c r="CJ653" s="55"/>
      <c r="CK653" s="55"/>
      <c r="CL653" s="55"/>
      <c r="CM653" s="55"/>
      <c r="CN653" s="55"/>
      <c r="CO653" s="55"/>
      <c r="CP653" s="55"/>
      <c r="CQ653" s="55"/>
      <c r="CR653" s="55"/>
      <c r="CS653" s="55"/>
      <c r="CT653" s="55"/>
      <c r="CU653" s="55"/>
      <c r="CV653" s="55"/>
      <c r="CW653" s="55"/>
      <c r="CX653" s="55"/>
      <c r="CY653" s="55"/>
      <c r="CZ653" s="55"/>
      <c r="DA653" s="55"/>
      <c r="DB653" s="55"/>
      <c r="DC653" s="55"/>
      <c r="DD653" s="55"/>
      <c r="DE653" s="55"/>
      <c r="DF653" s="55"/>
      <c r="DG653" s="55"/>
      <c r="DH653" s="55"/>
      <c r="DI653" s="55"/>
      <c r="DJ653" s="55"/>
      <c r="DK653" s="55"/>
      <c r="DL653" s="55"/>
      <c r="DM653" s="55"/>
      <c r="DN653" s="55"/>
      <c r="DO653" s="55"/>
      <c r="DP653" s="55"/>
      <c r="DQ653" s="55"/>
      <c r="DR653" s="55"/>
      <c r="DS653" s="55"/>
      <c r="DT653" s="55"/>
      <c r="DU653" s="55"/>
      <c r="DV653" s="55"/>
    </row>
    <row r="654" spans="1:126" ht="8.25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5"/>
      <c r="BQ654" s="55"/>
      <c r="BR654" s="55"/>
      <c r="BS654" s="55"/>
      <c r="BT654" s="55"/>
      <c r="BU654" s="55"/>
      <c r="BV654" s="55"/>
      <c r="BW654" s="55"/>
      <c r="BX654" s="55"/>
      <c r="BY654" s="55"/>
      <c r="BZ654" s="55"/>
      <c r="CA654" s="55"/>
      <c r="CB654" s="55"/>
      <c r="CC654" s="55"/>
      <c r="CD654" s="55"/>
      <c r="CE654" s="55"/>
      <c r="CF654" s="55"/>
      <c r="CG654" s="55"/>
      <c r="CH654" s="55"/>
      <c r="CI654" s="55"/>
      <c r="CJ654" s="55"/>
      <c r="CK654" s="55"/>
      <c r="CL654" s="55"/>
      <c r="CM654" s="55"/>
      <c r="CN654" s="55"/>
      <c r="CO654" s="55"/>
      <c r="CP654" s="55"/>
      <c r="CQ654" s="55"/>
      <c r="CR654" s="55"/>
      <c r="CS654" s="55"/>
      <c r="CT654" s="55"/>
      <c r="CU654" s="55"/>
      <c r="CV654" s="55"/>
      <c r="CW654" s="55"/>
      <c r="CX654" s="55"/>
      <c r="CY654" s="55"/>
      <c r="CZ654" s="55"/>
      <c r="DA654" s="55"/>
      <c r="DB654" s="55"/>
      <c r="DC654" s="55"/>
      <c r="DD654" s="55"/>
      <c r="DE654" s="55"/>
      <c r="DF654" s="55"/>
      <c r="DG654" s="55"/>
      <c r="DH654" s="55"/>
      <c r="DI654" s="55"/>
      <c r="DJ654" s="55"/>
      <c r="DK654" s="55"/>
      <c r="DL654" s="55"/>
      <c r="DM654" s="55"/>
      <c r="DN654" s="55"/>
      <c r="DO654" s="55"/>
      <c r="DP654" s="55"/>
      <c r="DQ654" s="55"/>
      <c r="DR654" s="55"/>
      <c r="DS654" s="55"/>
      <c r="DT654" s="55"/>
      <c r="DU654" s="55"/>
      <c r="DV654" s="55"/>
    </row>
    <row r="655" spans="1:126" ht="8.2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5"/>
      <c r="BQ655" s="55"/>
      <c r="BR655" s="55"/>
      <c r="BS655" s="55"/>
      <c r="BT655" s="55"/>
      <c r="BU655" s="55"/>
      <c r="BV655" s="55"/>
      <c r="BW655" s="55"/>
      <c r="BX655" s="55"/>
      <c r="BY655" s="55"/>
      <c r="BZ655" s="55"/>
      <c r="CA655" s="55"/>
      <c r="CB655" s="55"/>
      <c r="CC655" s="55"/>
      <c r="CD655" s="55"/>
      <c r="CE655" s="55"/>
      <c r="CF655" s="55"/>
      <c r="CG655" s="55"/>
      <c r="CH655" s="55"/>
      <c r="CI655" s="55"/>
      <c r="CJ655" s="55"/>
      <c r="CK655" s="55"/>
      <c r="CL655" s="55"/>
      <c r="CM655" s="55"/>
      <c r="CN655" s="55"/>
      <c r="CO655" s="55"/>
      <c r="CP655" s="55"/>
      <c r="CQ655" s="55"/>
      <c r="CR655" s="55"/>
      <c r="CS655" s="55"/>
      <c r="CT655" s="55"/>
      <c r="CU655" s="55"/>
      <c r="CV655" s="55"/>
      <c r="CW655" s="55"/>
      <c r="CX655" s="55"/>
      <c r="CY655" s="55"/>
      <c r="CZ655" s="55"/>
      <c r="DA655" s="55"/>
      <c r="DB655" s="55"/>
      <c r="DC655" s="55"/>
      <c r="DD655" s="55"/>
      <c r="DE655" s="55"/>
      <c r="DF655" s="55"/>
      <c r="DG655" s="55"/>
      <c r="DH655" s="55"/>
      <c r="DI655" s="55"/>
      <c r="DJ655" s="55"/>
      <c r="DK655" s="55"/>
      <c r="DL655" s="55"/>
      <c r="DM655" s="55"/>
      <c r="DN655" s="55"/>
      <c r="DO655" s="55"/>
      <c r="DP655" s="55"/>
      <c r="DQ655" s="55"/>
      <c r="DR655" s="55"/>
      <c r="DS655" s="55"/>
      <c r="DT655" s="55"/>
      <c r="DU655" s="55"/>
      <c r="DV655" s="55"/>
    </row>
    <row r="656" spans="1:126" ht="8.25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5"/>
      <c r="BQ656" s="55"/>
      <c r="BR656" s="55"/>
      <c r="BS656" s="55"/>
      <c r="BT656" s="55"/>
      <c r="BU656" s="55"/>
      <c r="BV656" s="55"/>
      <c r="BW656" s="55"/>
      <c r="BX656" s="55"/>
      <c r="BY656" s="55"/>
      <c r="BZ656" s="55"/>
      <c r="CA656" s="55"/>
      <c r="CB656" s="55"/>
      <c r="CC656" s="55"/>
      <c r="CD656" s="55"/>
      <c r="CE656" s="55"/>
      <c r="CF656" s="55"/>
      <c r="CG656" s="55"/>
      <c r="CH656" s="55"/>
      <c r="CI656" s="55"/>
      <c r="CJ656" s="55"/>
      <c r="CK656" s="55"/>
      <c r="CL656" s="55"/>
      <c r="CM656" s="55"/>
      <c r="CN656" s="55"/>
      <c r="CO656" s="55"/>
      <c r="CP656" s="55"/>
      <c r="CQ656" s="55"/>
      <c r="CR656" s="55"/>
      <c r="CS656" s="55"/>
      <c r="CT656" s="55"/>
      <c r="CU656" s="55"/>
      <c r="CV656" s="55"/>
      <c r="CW656" s="55"/>
      <c r="CX656" s="55"/>
      <c r="CY656" s="55"/>
      <c r="CZ656" s="55"/>
      <c r="DA656" s="55"/>
      <c r="DB656" s="55"/>
      <c r="DC656" s="55"/>
      <c r="DD656" s="55"/>
      <c r="DE656" s="55"/>
      <c r="DF656" s="55"/>
      <c r="DG656" s="55"/>
      <c r="DH656" s="55"/>
      <c r="DI656" s="55"/>
      <c r="DJ656" s="55"/>
      <c r="DK656" s="55"/>
      <c r="DL656" s="55"/>
      <c r="DM656" s="55"/>
      <c r="DN656" s="55"/>
      <c r="DO656" s="55"/>
      <c r="DP656" s="55"/>
      <c r="DQ656" s="55"/>
      <c r="DR656" s="55"/>
      <c r="DS656" s="55"/>
      <c r="DT656" s="55"/>
      <c r="DU656" s="55"/>
      <c r="DV656" s="55"/>
    </row>
    <row r="657" spans="1:126" ht="8.25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5"/>
      <c r="BQ657" s="55"/>
      <c r="BR657" s="55"/>
      <c r="BS657" s="55"/>
      <c r="BT657" s="55"/>
      <c r="BU657" s="55"/>
      <c r="BV657" s="55"/>
      <c r="BW657" s="55"/>
      <c r="BX657" s="55"/>
      <c r="BY657" s="55"/>
      <c r="BZ657" s="55"/>
      <c r="CA657" s="55"/>
      <c r="CB657" s="55"/>
      <c r="CC657" s="55"/>
      <c r="CD657" s="55"/>
      <c r="CE657" s="55"/>
      <c r="CF657" s="55"/>
      <c r="CG657" s="55"/>
      <c r="CH657" s="55"/>
      <c r="CI657" s="55"/>
      <c r="CJ657" s="55"/>
      <c r="CK657" s="55"/>
      <c r="CL657" s="55"/>
      <c r="CM657" s="55"/>
      <c r="CN657" s="55"/>
      <c r="CO657" s="55"/>
      <c r="CP657" s="55"/>
      <c r="CQ657" s="55"/>
      <c r="CR657" s="55"/>
      <c r="CS657" s="55"/>
      <c r="CT657" s="55"/>
      <c r="CU657" s="55"/>
      <c r="CV657" s="55"/>
      <c r="CW657" s="55"/>
      <c r="CX657" s="55"/>
      <c r="CY657" s="55"/>
      <c r="CZ657" s="55"/>
      <c r="DA657" s="55"/>
      <c r="DB657" s="55"/>
      <c r="DC657" s="55"/>
      <c r="DD657" s="55"/>
      <c r="DE657" s="55"/>
      <c r="DF657" s="55"/>
      <c r="DG657" s="55"/>
      <c r="DH657" s="55"/>
      <c r="DI657" s="55"/>
      <c r="DJ657" s="55"/>
      <c r="DK657" s="55"/>
      <c r="DL657" s="55"/>
      <c r="DM657" s="55"/>
      <c r="DN657" s="55"/>
      <c r="DO657" s="55"/>
      <c r="DP657" s="55"/>
      <c r="DQ657" s="55"/>
      <c r="DR657" s="55"/>
      <c r="DS657" s="55"/>
      <c r="DT657" s="55"/>
      <c r="DU657" s="55"/>
      <c r="DV657" s="55"/>
    </row>
    <row r="658" spans="1:126" ht="8.25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5"/>
      <c r="BQ658" s="55"/>
      <c r="BR658" s="55"/>
      <c r="BS658" s="55"/>
      <c r="BT658" s="55"/>
      <c r="BU658" s="55"/>
      <c r="BV658" s="55"/>
      <c r="BW658" s="55"/>
      <c r="BX658" s="55"/>
      <c r="BY658" s="55"/>
      <c r="BZ658" s="55"/>
      <c r="CA658" s="55"/>
      <c r="CB658" s="55"/>
      <c r="CC658" s="55"/>
      <c r="CD658" s="55"/>
      <c r="CE658" s="55"/>
      <c r="CF658" s="55"/>
      <c r="CG658" s="55"/>
      <c r="CH658" s="55"/>
      <c r="CI658" s="55"/>
      <c r="CJ658" s="55"/>
      <c r="CK658" s="55"/>
      <c r="CL658" s="55"/>
      <c r="CM658" s="55"/>
      <c r="CN658" s="55"/>
      <c r="CO658" s="55"/>
      <c r="CP658" s="55"/>
      <c r="CQ658" s="55"/>
      <c r="CR658" s="55"/>
      <c r="CS658" s="55"/>
      <c r="CT658" s="55"/>
      <c r="CU658" s="55"/>
      <c r="CV658" s="55"/>
      <c r="CW658" s="55"/>
      <c r="CX658" s="55"/>
      <c r="CY658" s="55"/>
      <c r="CZ658" s="55"/>
      <c r="DA658" s="55"/>
      <c r="DB658" s="55"/>
      <c r="DC658" s="55"/>
      <c r="DD658" s="55"/>
      <c r="DE658" s="55"/>
      <c r="DF658" s="55"/>
      <c r="DG658" s="55"/>
      <c r="DH658" s="55"/>
      <c r="DI658" s="55"/>
      <c r="DJ658" s="55"/>
      <c r="DK658" s="55"/>
      <c r="DL658" s="55"/>
      <c r="DM658" s="55"/>
      <c r="DN658" s="55"/>
      <c r="DO658" s="55"/>
      <c r="DP658" s="55"/>
      <c r="DQ658" s="55"/>
      <c r="DR658" s="55"/>
      <c r="DS658" s="55"/>
      <c r="DT658" s="55"/>
      <c r="DU658" s="55"/>
      <c r="DV658" s="55"/>
    </row>
    <row r="659" spans="1:126" ht="8.25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5"/>
      <c r="BQ659" s="55"/>
      <c r="BR659" s="55"/>
      <c r="BS659" s="55"/>
      <c r="BT659" s="55"/>
      <c r="BU659" s="55"/>
      <c r="BV659" s="55"/>
      <c r="BW659" s="55"/>
      <c r="BX659" s="55"/>
      <c r="BY659" s="55"/>
      <c r="BZ659" s="55"/>
      <c r="CA659" s="55"/>
      <c r="CB659" s="55"/>
      <c r="CC659" s="55"/>
      <c r="CD659" s="55"/>
      <c r="CE659" s="55"/>
      <c r="CF659" s="55"/>
      <c r="CG659" s="55"/>
      <c r="CH659" s="55"/>
      <c r="CI659" s="55"/>
      <c r="CJ659" s="55"/>
      <c r="CK659" s="55"/>
      <c r="CL659" s="55"/>
      <c r="CM659" s="55"/>
      <c r="CN659" s="55"/>
      <c r="CO659" s="55"/>
      <c r="CP659" s="55"/>
      <c r="CQ659" s="55"/>
      <c r="CR659" s="55"/>
      <c r="CS659" s="55"/>
      <c r="CT659" s="55"/>
      <c r="CU659" s="55"/>
      <c r="CV659" s="55"/>
      <c r="CW659" s="55"/>
      <c r="CX659" s="55"/>
      <c r="CY659" s="55"/>
      <c r="CZ659" s="55"/>
      <c r="DA659" s="55"/>
      <c r="DB659" s="55"/>
      <c r="DC659" s="55"/>
      <c r="DD659" s="55"/>
      <c r="DE659" s="55"/>
      <c r="DF659" s="55"/>
      <c r="DG659" s="55"/>
      <c r="DH659" s="55"/>
      <c r="DI659" s="55"/>
      <c r="DJ659" s="55"/>
      <c r="DK659" s="55"/>
      <c r="DL659" s="55"/>
      <c r="DM659" s="55"/>
      <c r="DN659" s="55"/>
      <c r="DO659" s="55"/>
      <c r="DP659" s="55"/>
      <c r="DQ659" s="55"/>
      <c r="DR659" s="55"/>
      <c r="DS659" s="55"/>
      <c r="DT659" s="55"/>
      <c r="DU659" s="55"/>
      <c r="DV659" s="55"/>
    </row>
    <row r="660" spans="1:126" ht="8.25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  <c r="CH660" s="55"/>
      <c r="CI660" s="55"/>
      <c r="CJ660" s="55"/>
      <c r="CK660" s="55"/>
      <c r="CL660" s="55"/>
      <c r="CM660" s="55"/>
      <c r="CN660" s="55"/>
      <c r="CO660" s="55"/>
      <c r="CP660" s="55"/>
      <c r="CQ660" s="55"/>
      <c r="CR660" s="55"/>
      <c r="CS660" s="55"/>
      <c r="CT660" s="55"/>
      <c r="CU660" s="55"/>
      <c r="CV660" s="55"/>
      <c r="CW660" s="55"/>
      <c r="CX660" s="55"/>
      <c r="CY660" s="55"/>
      <c r="CZ660" s="55"/>
      <c r="DA660" s="55"/>
      <c r="DB660" s="55"/>
      <c r="DC660" s="55"/>
      <c r="DD660" s="55"/>
      <c r="DE660" s="55"/>
      <c r="DF660" s="55"/>
      <c r="DG660" s="55"/>
      <c r="DH660" s="55"/>
      <c r="DI660" s="55"/>
      <c r="DJ660" s="55"/>
      <c r="DK660" s="55"/>
      <c r="DL660" s="55"/>
      <c r="DM660" s="55"/>
      <c r="DN660" s="55"/>
      <c r="DO660" s="55"/>
      <c r="DP660" s="55"/>
      <c r="DQ660" s="55"/>
      <c r="DR660" s="55"/>
      <c r="DS660" s="55"/>
      <c r="DT660" s="55"/>
      <c r="DU660" s="55"/>
      <c r="DV660" s="55"/>
    </row>
    <row r="661" spans="1:126" ht="8.25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  <c r="CH661" s="55"/>
      <c r="CI661" s="55"/>
      <c r="CJ661" s="55"/>
      <c r="CK661" s="55"/>
      <c r="CL661" s="55"/>
      <c r="CM661" s="55"/>
      <c r="CN661" s="55"/>
      <c r="CO661" s="55"/>
      <c r="CP661" s="55"/>
      <c r="CQ661" s="55"/>
      <c r="CR661" s="55"/>
      <c r="CS661" s="55"/>
      <c r="CT661" s="55"/>
      <c r="CU661" s="55"/>
      <c r="CV661" s="55"/>
      <c r="CW661" s="55"/>
      <c r="CX661" s="55"/>
      <c r="CY661" s="55"/>
      <c r="CZ661" s="55"/>
      <c r="DA661" s="55"/>
      <c r="DB661" s="55"/>
      <c r="DC661" s="55"/>
      <c r="DD661" s="55"/>
      <c r="DE661" s="55"/>
      <c r="DF661" s="55"/>
      <c r="DG661" s="55"/>
      <c r="DH661" s="55"/>
      <c r="DI661" s="55"/>
      <c r="DJ661" s="55"/>
      <c r="DK661" s="55"/>
      <c r="DL661" s="55"/>
      <c r="DM661" s="55"/>
      <c r="DN661" s="55"/>
      <c r="DO661" s="55"/>
      <c r="DP661" s="55"/>
      <c r="DQ661" s="55"/>
      <c r="DR661" s="55"/>
      <c r="DS661" s="55"/>
      <c r="DT661" s="55"/>
      <c r="DU661" s="55"/>
      <c r="DV661" s="55"/>
    </row>
    <row r="662" spans="1:126" ht="8.25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  <c r="CX662" s="55"/>
      <c r="CY662" s="55"/>
      <c r="CZ662" s="55"/>
      <c r="DA662" s="55"/>
      <c r="DB662" s="55"/>
      <c r="DC662" s="55"/>
      <c r="DD662" s="55"/>
      <c r="DE662" s="55"/>
      <c r="DF662" s="55"/>
      <c r="DG662" s="55"/>
      <c r="DH662" s="55"/>
      <c r="DI662" s="55"/>
      <c r="DJ662" s="55"/>
      <c r="DK662" s="55"/>
      <c r="DL662" s="55"/>
      <c r="DM662" s="55"/>
      <c r="DN662" s="55"/>
      <c r="DO662" s="55"/>
      <c r="DP662" s="55"/>
      <c r="DQ662" s="55"/>
      <c r="DR662" s="55"/>
      <c r="DS662" s="55"/>
      <c r="DT662" s="55"/>
      <c r="DU662" s="55"/>
      <c r="DV662" s="55"/>
    </row>
    <row r="663" spans="1:126" ht="8.25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  <c r="CX663" s="55"/>
      <c r="CY663" s="55"/>
      <c r="CZ663" s="55"/>
      <c r="DA663" s="55"/>
      <c r="DB663" s="55"/>
      <c r="DC663" s="55"/>
      <c r="DD663" s="55"/>
      <c r="DE663" s="55"/>
      <c r="DF663" s="55"/>
      <c r="DG663" s="55"/>
      <c r="DH663" s="55"/>
      <c r="DI663" s="55"/>
      <c r="DJ663" s="55"/>
      <c r="DK663" s="55"/>
      <c r="DL663" s="55"/>
      <c r="DM663" s="55"/>
      <c r="DN663" s="55"/>
      <c r="DO663" s="55"/>
      <c r="DP663" s="55"/>
      <c r="DQ663" s="55"/>
      <c r="DR663" s="55"/>
      <c r="DS663" s="55"/>
      <c r="DT663" s="55"/>
      <c r="DU663" s="55"/>
      <c r="DV663" s="55"/>
    </row>
    <row r="664" spans="1:126" ht="8.25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  <c r="CH664" s="55"/>
      <c r="CI664" s="55"/>
      <c r="CJ664" s="55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55"/>
      <c r="CW664" s="55"/>
      <c r="CX664" s="55"/>
      <c r="CY664" s="55"/>
      <c r="CZ664" s="55"/>
      <c r="DA664" s="55"/>
      <c r="DB664" s="55"/>
      <c r="DC664" s="55"/>
      <c r="DD664" s="55"/>
      <c r="DE664" s="55"/>
      <c r="DF664" s="55"/>
      <c r="DG664" s="55"/>
      <c r="DH664" s="55"/>
      <c r="DI664" s="55"/>
      <c r="DJ664" s="55"/>
      <c r="DK664" s="55"/>
      <c r="DL664" s="55"/>
      <c r="DM664" s="55"/>
      <c r="DN664" s="55"/>
      <c r="DO664" s="55"/>
      <c r="DP664" s="55"/>
      <c r="DQ664" s="55"/>
      <c r="DR664" s="55"/>
      <c r="DS664" s="55"/>
      <c r="DT664" s="55"/>
      <c r="DU664" s="55"/>
      <c r="DV664" s="55"/>
    </row>
    <row r="665" spans="1:126" ht="8.25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  <c r="CH665" s="55"/>
      <c r="CI665" s="55"/>
      <c r="CJ665" s="55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55"/>
      <c r="CW665" s="55"/>
      <c r="CX665" s="55"/>
      <c r="CY665" s="55"/>
      <c r="CZ665" s="55"/>
      <c r="DA665" s="55"/>
      <c r="DB665" s="55"/>
      <c r="DC665" s="55"/>
      <c r="DD665" s="55"/>
      <c r="DE665" s="55"/>
      <c r="DF665" s="55"/>
      <c r="DG665" s="55"/>
      <c r="DH665" s="55"/>
      <c r="DI665" s="55"/>
      <c r="DJ665" s="55"/>
      <c r="DK665" s="55"/>
      <c r="DL665" s="55"/>
      <c r="DM665" s="55"/>
      <c r="DN665" s="55"/>
      <c r="DO665" s="55"/>
      <c r="DP665" s="55"/>
      <c r="DQ665" s="55"/>
      <c r="DR665" s="55"/>
      <c r="DS665" s="55"/>
      <c r="DT665" s="55"/>
      <c r="DU665" s="55"/>
      <c r="DV665" s="55"/>
    </row>
    <row r="666" spans="1:126" ht="8.25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  <c r="CH666" s="55"/>
      <c r="CI666" s="55"/>
      <c r="CJ666" s="55"/>
      <c r="CK666" s="55"/>
      <c r="CL666" s="55"/>
      <c r="CM666" s="55"/>
      <c r="CN666" s="55"/>
      <c r="CO666" s="55"/>
      <c r="CP666" s="55"/>
      <c r="CQ666" s="55"/>
      <c r="CR666" s="55"/>
      <c r="CS666" s="55"/>
      <c r="CT666" s="55"/>
      <c r="CU666" s="55"/>
      <c r="CV666" s="55"/>
      <c r="CW666" s="55"/>
      <c r="CX666" s="55"/>
      <c r="CY666" s="55"/>
      <c r="CZ666" s="55"/>
      <c r="DA666" s="55"/>
      <c r="DB666" s="55"/>
      <c r="DC666" s="55"/>
      <c r="DD666" s="55"/>
      <c r="DE666" s="55"/>
      <c r="DF666" s="55"/>
      <c r="DG666" s="55"/>
      <c r="DH666" s="55"/>
      <c r="DI666" s="55"/>
      <c r="DJ666" s="55"/>
      <c r="DK666" s="55"/>
      <c r="DL666" s="55"/>
      <c r="DM666" s="55"/>
      <c r="DN666" s="55"/>
      <c r="DO666" s="55"/>
      <c r="DP666" s="55"/>
      <c r="DQ666" s="55"/>
      <c r="DR666" s="55"/>
      <c r="DS666" s="55"/>
      <c r="DT666" s="55"/>
      <c r="DU666" s="55"/>
      <c r="DV666" s="55"/>
    </row>
    <row r="667" spans="1:126" ht="8.25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  <c r="CH667" s="55"/>
      <c r="CI667" s="55"/>
      <c r="CJ667" s="55"/>
      <c r="CK667" s="55"/>
      <c r="CL667" s="55"/>
      <c r="CM667" s="55"/>
      <c r="CN667" s="55"/>
      <c r="CO667" s="55"/>
      <c r="CP667" s="55"/>
      <c r="CQ667" s="55"/>
      <c r="CR667" s="55"/>
      <c r="CS667" s="55"/>
      <c r="CT667" s="55"/>
      <c r="CU667" s="55"/>
      <c r="CV667" s="55"/>
      <c r="CW667" s="55"/>
      <c r="CX667" s="55"/>
      <c r="CY667" s="55"/>
      <c r="CZ667" s="55"/>
      <c r="DA667" s="55"/>
      <c r="DB667" s="55"/>
      <c r="DC667" s="55"/>
      <c r="DD667" s="55"/>
      <c r="DE667" s="55"/>
      <c r="DF667" s="55"/>
      <c r="DG667" s="55"/>
      <c r="DH667" s="55"/>
      <c r="DI667" s="55"/>
      <c r="DJ667" s="55"/>
      <c r="DK667" s="55"/>
      <c r="DL667" s="55"/>
      <c r="DM667" s="55"/>
      <c r="DN667" s="55"/>
      <c r="DO667" s="55"/>
      <c r="DP667" s="55"/>
      <c r="DQ667" s="55"/>
      <c r="DR667" s="55"/>
      <c r="DS667" s="55"/>
      <c r="DT667" s="55"/>
      <c r="DU667" s="55"/>
      <c r="DV667" s="55"/>
    </row>
    <row r="668" spans="1:126" ht="8.25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  <c r="CH668" s="55"/>
      <c r="CI668" s="55"/>
      <c r="CJ668" s="55"/>
      <c r="CK668" s="55"/>
      <c r="CL668" s="55"/>
      <c r="CM668" s="55"/>
      <c r="CN668" s="55"/>
      <c r="CO668" s="55"/>
      <c r="CP668" s="55"/>
      <c r="CQ668" s="55"/>
      <c r="CR668" s="55"/>
      <c r="CS668" s="55"/>
      <c r="CT668" s="55"/>
      <c r="CU668" s="55"/>
      <c r="CV668" s="55"/>
      <c r="CW668" s="55"/>
      <c r="CX668" s="55"/>
      <c r="CY668" s="55"/>
      <c r="CZ668" s="55"/>
      <c r="DA668" s="55"/>
      <c r="DB668" s="55"/>
      <c r="DC668" s="55"/>
      <c r="DD668" s="55"/>
      <c r="DE668" s="55"/>
      <c r="DF668" s="55"/>
      <c r="DG668" s="55"/>
      <c r="DH668" s="55"/>
      <c r="DI668" s="55"/>
      <c r="DJ668" s="55"/>
      <c r="DK668" s="55"/>
      <c r="DL668" s="55"/>
      <c r="DM668" s="55"/>
      <c r="DN668" s="55"/>
      <c r="DO668" s="55"/>
      <c r="DP668" s="55"/>
      <c r="DQ668" s="55"/>
      <c r="DR668" s="55"/>
      <c r="DS668" s="55"/>
      <c r="DT668" s="55"/>
      <c r="DU668" s="55"/>
      <c r="DV668" s="55"/>
    </row>
    <row r="669" spans="1:126" ht="8.25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  <c r="CH669" s="55"/>
      <c r="CI669" s="55"/>
      <c r="CJ669" s="55"/>
      <c r="CK669" s="55"/>
      <c r="CL669" s="55"/>
      <c r="CM669" s="55"/>
      <c r="CN669" s="55"/>
      <c r="CO669" s="55"/>
      <c r="CP669" s="55"/>
      <c r="CQ669" s="55"/>
      <c r="CR669" s="55"/>
      <c r="CS669" s="55"/>
      <c r="CT669" s="55"/>
      <c r="CU669" s="55"/>
      <c r="CV669" s="55"/>
      <c r="CW669" s="55"/>
      <c r="CX669" s="55"/>
      <c r="CY669" s="55"/>
      <c r="CZ669" s="55"/>
      <c r="DA669" s="55"/>
      <c r="DB669" s="55"/>
      <c r="DC669" s="55"/>
      <c r="DD669" s="55"/>
      <c r="DE669" s="55"/>
      <c r="DF669" s="55"/>
      <c r="DG669" s="55"/>
      <c r="DH669" s="55"/>
      <c r="DI669" s="55"/>
      <c r="DJ669" s="55"/>
      <c r="DK669" s="55"/>
      <c r="DL669" s="55"/>
      <c r="DM669" s="55"/>
      <c r="DN669" s="55"/>
      <c r="DO669" s="55"/>
      <c r="DP669" s="55"/>
      <c r="DQ669" s="55"/>
      <c r="DR669" s="55"/>
      <c r="DS669" s="55"/>
      <c r="DT669" s="55"/>
      <c r="DU669" s="55"/>
      <c r="DV669" s="55"/>
    </row>
    <row r="670" spans="1:126" ht="8.25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  <c r="CX670" s="55"/>
      <c r="CY670" s="55"/>
      <c r="CZ670" s="55"/>
      <c r="DA670" s="55"/>
      <c r="DB670" s="55"/>
      <c r="DC670" s="55"/>
      <c r="DD670" s="55"/>
      <c r="DE670" s="55"/>
      <c r="DF670" s="55"/>
      <c r="DG670" s="55"/>
      <c r="DH670" s="55"/>
      <c r="DI670" s="55"/>
      <c r="DJ670" s="55"/>
      <c r="DK670" s="55"/>
      <c r="DL670" s="55"/>
      <c r="DM670" s="55"/>
      <c r="DN670" s="55"/>
      <c r="DO670" s="55"/>
      <c r="DP670" s="55"/>
      <c r="DQ670" s="55"/>
      <c r="DR670" s="55"/>
      <c r="DS670" s="55"/>
      <c r="DT670" s="55"/>
      <c r="DU670" s="55"/>
      <c r="DV670" s="55"/>
    </row>
    <row r="671" spans="1:126" ht="8.25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  <c r="CX671" s="55"/>
      <c r="CY671" s="55"/>
      <c r="CZ671" s="55"/>
      <c r="DA671" s="55"/>
      <c r="DB671" s="55"/>
      <c r="DC671" s="55"/>
      <c r="DD671" s="55"/>
      <c r="DE671" s="55"/>
      <c r="DF671" s="55"/>
      <c r="DG671" s="55"/>
      <c r="DH671" s="55"/>
      <c r="DI671" s="55"/>
      <c r="DJ671" s="55"/>
      <c r="DK671" s="55"/>
      <c r="DL671" s="55"/>
      <c r="DM671" s="55"/>
      <c r="DN671" s="55"/>
      <c r="DO671" s="55"/>
      <c r="DP671" s="55"/>
      <c r="DQ671" s="55"/>
      <c r="DR671" s="55"/>
      <c r="DS671" s="55"/>
      <c r="DT671" s="55"/>
      <c r="DU671" s="55"/>
      <c r="DV671" s="55"/>
    </row>
    <row r="672" spans="1:126" ht="8.25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  <c r="CX672" s="55"/>
      <c r="CY672" s="55"/>
      <c r="CZ672" s="55"/>
      <c r="DA672" s="55"/>
      <c r="DB672" s="55"/>
      <c r="DC672" s="55"/>
      <c r="DD672" s="55"/>
      <c r="DE672" s="55"/>
      <c r="DF672" s="55"/>
      <c r="DG672" s="55"/>
      <c r="DH672" s="55"/>
      <c r="DI672" s="55"/>
      <c r="DJ672" s="55"/>
      <c r="DK672" s="55"/>
      <c r="DL672" s="55"/>
      <c r="DM672" s="55"/>
      <c r="DN672" s="55"/>
      <c r="DO672" s="55"/>
      <c r="DP672" s="55"/>
      <c r="DQ672" s="55"/>
      <c r="DR672" s="55"/>
      <c r="DS672" s="55"/>
      <c r="DT672" s="55"/>
      <c r="DU672" s="55"/>
      <c r="DV672" s="55"/>
    </row>
    <row r="673" spans="1:126" ht="8.25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  <c r="CX673" s="55"/>
      <c r="CY673" s="55"/>
      <c r="CZ673" s="55"/>
      <c r="DA673" s="55"/>
      <c r="DB673" s="55"/>
      <c r="DC673" s="55"/>
      <c r="DD673" s="55"/>
      <c r="DE673" s="55"/>
      <c r="DF673" s="55"/>
      <c r="DG673" s="55"/>
      <c r="DH673" s="55"/>
      <c r="DI673" s="55"/>
      <c r="DJ673" s="55"/>
      <c r="DK673" s="55"/>
      <c r="DL673" s="55"/>
      <c r="DM673" s="55"/>
      <c r="DN673" s="55"/>
      <c r="DO673" s="55"/>
      <c r="DP673" s="55"/>
      <c r="DQ673" s="55"/>
      <c r="DR673" s="55"/>
      <c r="DS673" s="55"/>
      <c r="DT673" s="55"/>
      <c r="DU673" s="55"/>
      <c r="DV673" s="55"/>
    </row>
    <row r="674" spans="1:126" ht="8.25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  <c r="CH674" s="55"/>
      <c r="CI674" s="55"/>
      <c r="CJ674" s="55"/>
      <c r="CK674" s="55"/>
      <c r="CL674" s="55"/>
      <c r="CM674" s="55"/>
      <c r="CN674" s="55"/>
      <c r="CO674" s="55"/>
      <c r="CP674" s="55"/>
      <c r="CQ674" s="55"/>
      <c r="CR674" s="55"/>
      <c r="CS674" s="55"/>
      <c r="CT674" s="55"/>
      <c r="CU674" s="55"/>
      <c r="CV674" s="55"/>
      <c r="CW674" s="55"/>
      <c r="CX674" s="55"/>
      <c r="CY674" s="55"/>
      <c r="CZ674" s="55"/>
      <c r="DA674" s="55"/>
      <c r="DB674" s="55"/>
      <c r="DC674" s="55"/>
      <c r="DD674" s="55"/>
      <c r="DE674" s="55"/>
      <c r="DF674" s="55"/>
      <c r="DG674" s="55"/>
      <c r="DH674" s="55"/>
      <c r="DI674" s="55"/>
      <c r="DJ674" s="55"/>
      <c r="DK674" s="55"/>
      <c r="DL674" s="55"/>
      <c r="DM674" s="55"/>
      <c r="DN674" s="55"/>
      <c r="DO674" s="55"/>
      <c r="DP674" s="55"/>
      <c r="DQ674" s="55"/>
      <c r="DR674" s="55"/>
      <c r="DS674" s="55"/>
      <c r="DT674" s="55"/>
      <c r="DU674" s="55"/>
      <c r="DV674" s="55"/>
    </row>
    <row r="675" spans="1:126" ht="8.25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</row>
    <row r="676" spans="1:126" ht="8.25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</row>
    <row r="677" spans="1:126" ht="8.25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</row>
    <row r="678" spans="1:126" ht="8.25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  <c r="CX678" s="55"/>
      <c r="CY678" s="55"/>
      <c r="CZ678" s="55"/>
      <c r="DA678" s="55"/>
      <c r="DB678" s="55"/>
      <c r="DC678" s="55"/>
      <c r="DD678" s="55"/>
      <c r="DE678" s="55"/>
      <c r="DF678" s="55"/>
      <c r="DG678" s="55"/>
      <c r="DH678" s="55"/>
      <c r="DI678" s="55"/>
      <c r="DJ678" s="55"/>
      <c r="DK678" s="55"/>
      <c r="DL678" s="55"/>
      <c r="DM678" s="55"/>
      <c r="DN678" s="55"/>
      <c r="DO678" s="55"/>
      <c r="DP678" s="55"/>
      <c r="DQ678" s="55"/>
      <c r="DR678" s="55"/>
      <c r="DS678" s="55"/>
      <c r="DT678" s="55"/>
      <c r="DU678" s="55"/>
      <c r="DV678" s="55"/>
    </row>
    <row r="679" spans="1:126" ht="8.25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  <c r="CX679" s="55"/>
      <c r="CY679" s="55"/>
      <c r="CZ679" s="55"/>
      <c r="DA679" s="55"/>
      <c r="DB679" s="55"/>
      <c r="DC679" s="55"/>
      <c r="DD679" s="55"/>
      <c r="DE679" s="55"/>
      <c r="DF679" s="55"/>
      <c r="DG679" s="55"/>
      <c r="DH679" s="55"/>
      <c r="DI679" s="55"/>
      <c r="DJ679" s="55"/>
      <c r="DK679" s="55"/>
      <c r="DL679" s="55"/>
      <c r="DM679" s="55"/>
      <c r="DN679" s="55"/>
      <c r="DO679" s="55"/>
      <c r="DP679" s="55"/>
      <c r="DQ679" s="55"/>
      <c r="DR679" s="55"/>
      <c r="DS679" s="55"/>
      <c r="DT679" s="55"/>
      <c r="DU679" s="55"/>
      <c r="DV679" s="55"/>
    </row>
    <row r="680" spans="1:126" ht="8.25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</row>
    <row r="681" spans="1:126" ht="8.25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  <c r="CH681" s="55"/>
      <c r="CI681" s="55"/>
      <c r="CJ681" s="55"/>
      <c r="CK681" s="55"/>
      <c r="CL681" s="55"/>
      <c r="CM681" s="55"/>
      <c r="CN681" s="55"/>
      <c r="CO681" s="55"/>
      <c r="CP681" s="55"/>
      <c r="CQ681" s="55"/>
      <c r="CR681" s="55"/>
      <c r="CS681" s="55"/>
      <c r="CT681" s="55"/>
      <c r="CU681" s="55"/>
      <c r="CV681" s="55"/>
      <c r="CW681" s="55"/>
      <c r="CX681" s="55"/>
      <c r="CY681" s="55"/>
      <c r="CZ681" s="55"/>
      <c r="DA681" s="55"/>
      <c r="DB681" s="55"/>
      <c r="DC681" s="55"/>
      <c r="DD681" s="55"/>
      <c r="DE681" s="55"/>
      <c r="DF681" s="55"/>
      <c r="DG681" s="55"/>
      <c r="DH681" s="55"/>
      <c r="DI681" s="55"/>
      <c r="DJ681" s="55"/>
      <c r="DK681" s="55"/>
      <c r="DL681" s="55"/>
      <c r="DM681" s="55"/>
      <c r="DN681" s="55"/>
      <c r="DO681" s="55"/>
      <c r="DP681" s="55"/>
      <c r="DQ681" s="55"/>
      <c r="DR681" s="55"/>
      <c r="DS681" s="55"/>
      <c r="DT681" s="55"/>
      <c r="DU681" s="55"/>
      <c r="DV681" s="55"/>
    </row>
    <row r="682" spans="1:126" ht="8.25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  <c r="CX682" s="55"/>
      <c r="CY682" s="55"/>
      <c r="CZ682" s="55"/>
      <c r="DA682" s="55"/>
      <c r="DB682" s="55"/>
      <c r="DC682" s="55"/>
      <c r="DD682" s="55"/>
      <c r="DE682" s="55"/>
      <c r="DF682" s="55"/>
      <c r="DG682" s="55"/>
      <c r="DH682" s="55"/>
      <c r="DI682" s="55"/>
      <c r="DJ682" s="55"/>
      <c r="DK682" s="55"/>
      <c r="DL682" s="55"/>
      <c r="DM682" s="55"/>
      <c r="DN682" s="55"/>
      <c r="DO682" s="55"/>
      <c r="DP682" s="55"/>
      <c r="DQ682" s="55"/>
      <c r="DR682" s="55"/>
      <c r="DS682" s="55"/>
      <c r="DT682" s="55"/>
      <c r="DU682" s="55"/>
      <c r="DV682" s="55"/>
    </row>
    <row r="683" spans="1:126" ht="8.25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  <c r="CX683" s="55"/>
      <c r="CY683" s="55"/>
      <c r="CZ683" s="55"/>
      <c r="DA683" s="55"/>
      <c r="DB683" s="55"/>
      <c r="DC683" s="55"/>
      <c r="DD683" s="55"/>
      <c r="DE683" s="55"/>
      <c r="DF683" s="55"/>
      <c r="DG683" s="55"/>
      <c r="DH683" s="55"/>
      <c r="DI683" s="55"/>
      <c r="DJ683" s="55"/>
      <c r="DK683" s="55"/>
      <c r="DL683" s="55"/>
      <c r="DM683" s="55"/>
      <c r="DN683" s="55"/>
      <c r="DO683" s="55"/>
      <c r="DP683" s="55"/>
      <c r="DQ683" s="55"/>
      <c r="DR683" s="55"/>
      <c r="DS683" s="55"/>
      <c r="DT683" s="55"/>
      <c r="DU683" s="55"/>
      <c r="DV683" s="55"/>
    </row>
    <row r="684" spans="1:126" ht="8.25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5"/>
      <c r="BQ684" s="55"/>
      <c r="BR684" s="55"/>
      <c r="BS684" s="55"/>
      <c r="BT684" s="55"/>
      <c r="BU684" s="55"/>
      <c r="BV684" s="55"/>
      <c r="BW684" s="55"/>
      <c r="BX684" s="55"/>
      <c r="BY684" s="55"/>
      <c r="BZ684" s="55"/>
      <c r="CA684" s="55"/>
      <c r="CB684" s="55"/>
      <c r="CC684" s="55"/>
      <c r="CD684" s="55"/>
      <c r="CE684" s="55"/>
      <c r="CF684" s="55"/>
      <c r="CG684" s="55"/>
      <c r="CH684" s="55"/>
      <c r="CI684" s="55"/>
      <c r="CJ684" s="55"/>
      <c r="CK684" s="55"/>
      <c r="CL684" s="55"/>
      <c r="CM684" s="55"/>
      <c r="CN684" s="55"/>
      <c r="CO684" s="55"/>
      <c r="CP684" s="55"/>
      <c r="CQ684" s="55"/>
      <c r="CR684" s="55"/>
      <c r="CS684" s="55"/>
      <c r="CT684" s="55"/>
      <c r="CU684" s="55"/>
      <c r="CV684" s="55"/>
      <c r="CW684" s="55"/>
      <c r="CX684" s="55"/>
      <c r="CY684" s="55"/>
      <c r="CZ684" s="55"/>
      <c r="DA684" s="55"/>
      <c r="DB684" s="55"/>
      <c r="DC684" s="55"/>
      <c r="DD684" s="55"/>
      <c r="DE684" s="55"/>
      <c r="DF684" s="55"/>
      <c r="DG684" s="55"/>
      <c r="DH684" s="55"/>
      <c r="DI684" s="55"/>
      <c r="DJ684" s="55"/>
      <c r="DK684" s="55"/>
      <c r="DL684" s="55"/>
      <c r="DM684" s="55"/>
      <c r="DN684" s="55"/>
      <c r="DO684" s="55"/>
      <c r="DP684" s="55"/>
      <c r="DQ684" s="55"/>
      <c r="DR684" s="55"/>
      <c r="DS684" s="55"/>
      <c r="DT684" s="55"/>
      <c r="DU684" s="55"/>
      <c r="DV684" s="55"/>
    </row>
    <row r="685" spans="1:126" ht="8.25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5"/>
      <c r="BQ685" s="55"/>
      <c r="BR685" s="55"/>
      <c r="BS685" s="55"/>
      <c r="BT685" s="55"/>
      <c r="BU685" s="55"/>
      <c r="BV685" s="55"/>
      <c r="BW685" s="55"/>
      <c r="BX685" s="55"/>
      <c r="BY685" s="55"/>
      <c r="BZ685" s="55"/>
      <c r="CA685" s="55"/>
      <c r="CB685" s="55"/>
      <c r="CC685" s="55"/>
      <c r="CD685" s="55"/>
      <c r="CE685" s="55"/>
      <c r="CF685" s="55"/>
      <c r="CG685" s="55"/>
      <c r="CH685" s="55"/>
      <c r="CI685" s="55"/>
      <c r="CJ685" s="55"/>
      <c r="CK685" s="55"/>
      <c r="CL685" s="55"/>
      <c r="CM685" s="55"/>
      <c r="CN685" s="55"/>
      <c r="CO685" s="55"/>
      <c r="CP685" s="55"/>
      <c r="CQ685" s="55"/>
      <c r="CR685" s="55"/>
      <c r="CS685" s="55"/>
      <c r="CT685" s="55"/>
      <c r="CU685" s="55"/>
      <c r="CV685" s="55"/>
      <c r="CW685" s="55"/>
      <c r="CX685" s="55"/>
      <c r="CY685" s="55"/>
      <c r="CZ685" s="55"/>
      <c r="DA685" s="55"/>
      <c r="DB685" s="55"/>
      <c r="DC685" s="55"/>
      <c r="DD685" s="55"/>
      <c r="DE685" s="55"/>
      <c r="DF685" s="55"/>
      <c r="DG685" s="55"/>
      <c r="DH685" s="55"/>
      <c r="DI685" s="55"/>
      <c r="DJ685" s="55"/>
      <c r="DK685" s="55"/>
      <c r="DL685" s="55"/>
      <c r="DM685" s="55"/>
      <c r="DN685" s="55"/>
      <c r="DO685" s="55"/>
      <c r="DP685" s="55"/>
      <c r="DQ685" s="55"/>
      <c r="DR685" s="55"/>
      <c r="DS685" s="55"/>
      <c r="DT685" s="55"/>
      <c r="DU685" s="55"/>
      <c r="DV685" s="55"/>
    </row>
    <row r="686" spans="1:126" ht="8.25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5"/>
      <c r="BQ686" s="55"/>
      <c r="BR686" s="55"/>
      <c r="BS686" s="55"/>
      <c r="BT686" s="55"/>
      <c r="BU686" s="55"/>
      <c r="BV686" s="55"/>
      <c r="BW686" s="55"/>
      <c r="BX686" s="55"/>
      <c r="BY686" s="55"/>
      <c r="BZ686" s="55"/>
      <c r="CA686" s="55"/>
      <c r="CB686" s="55"/>
      <c r="CC686" s="55"/>
      <c r="CD686" s="55"/>
      <c r="CE686" s="55"/>
      <c r="CF686" s="55"/>
      <c r="CG686" s="55"/>
      <c r="CH686" s="55"/>
      <c r="CI686" s="55"/>
      <c r="CJ686" s="55"/>
      <c r="CK686" s="55"/>
      <c r="CL686" s="55"/>
      <c r="CM686" s="55"/>
      <c r="CN686" s="55"/>
      <c r="CO686" s="55"/>
      <c r="CP686" s="55"/>
      <c r="CQ686" s="55"/>
      <c r="CR686" s="55"/>
      <c r="CS686" s="55"/>
      <c r="CT686" s="55"/>
      <c r="CU686" s="55"/>
      <c r="CV686" s="55"/>
      <c r="CW686" s="55"/>
      <c r="CX686" s="55"/>
      <c r="CY686" s="55"/>
      <c r="CZ686" s="55"/>
      <c r="DA686" s="55"/>
      <c r="DB686" s="55"/>
      <c r="DC686" s="55"/>
      <c r="DD686" s="55"/>
      <c r="DE686" s="55"/>
      <c r="DF686" s="55"/>
      <c r="DG686" s="55"/>
      <c r="DH686" s="55"/>
      <c r="DI686" s="55"/>
      <c r="DJ686" s="55"/>
      <c r="DK686" s="55"/>
      <c r="DL686" s="55"/>
      <c r="DM686" s="55"/>
      <c r="DN686" s="55"/>
      <c r="DO686" s="55"/>
      <c r="DP686" s="55"/>
      <c r="DQ686" s="55"/>
      <c r="DR686" s="55"/>
      <c r="DS686" s="55"/>
      <c r="DT686" s="55"/>
      <c r="DU686" s="55"/>
      <c r="DV686" s="55"/>
    </row>
    <row r="687" spans="1:126" ht="8.25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5"/>
      <c r="BQ687" s="55"/>
      <c r="BR687" s="55"/>
      <c r="BS687" s="55"/>
      <c r="BT687" s="55"/>
      <c r="BU687" s="55"/>
      <c r="BV687" s="55"/>
      <c r="BW687" s="55"/>
      <c r="BX687" s="55"/>
      <c r="BY687" s="55"/>
      <c r="BZ687" s="55"/>
      <c r="CA687" s="55"/>
      <c r="CB687" s="55"/>
      <c r="CC687" s="55"/>
      <c r="CD687" s="55"/>
      <c r="CE687" s="55"/>
      <c r="CF687" s="55"/>
      <c r="CG687" s="55"/>
      <c r="CH687" s="55"/>
      <c r="CI687" s="55"/>
      <c r="CJ687" s="55"/>
      <c r="CK687" s="55"/>
      <c r="CL687" s="55"/>
      <c r="CM687" s="55"/>
      <c r="CN687" s="55"/>
      <c r="CO687" s="55"/>
      <c r="CP687" s="55"/>
      <c r="CQ687" s="55"/>
      <c r="CR687" s="55"/>
      <c r="CS687" s="55"/>
      <c r="CT687" s="55"/>
      <c r="CU687" s="55"/>
      <c r="CV687" s="55"/>
      <c r="CW687" s="55"/>
      <c r="CX687" s="55"/>
      <c r="CY687" s="55"/>
      <c r="CZ687" s="55"/>
      <c r="DA687" s="55"/>
      <c r="DB687" s="55"/>
      <c r="DC687" s="55"/>
      <c r="DD687" s="55"/>
      <c r="DE687" s="55"/>
      <c r="DF687" s="55"/>
      <c r="DG687" s="55"/>
      <c r="DH687" s="55"/>
      <c r="DI687" s="55"/>
      <c r="DJ687" s="55"/>
      <c r="DK687" s="55"/>
      <c r="DL687" s="55"/>
      <c r="DM687" s="55"/>
      <c r="DN687" s="55"/>
      <c r="DO687" s="55"/>
      <c r="DP687" s="55"/>
      <c r="DQ687" s="55"/>
      <c r="DR687" s="55"/>
      <c r="DS687" s="55"/>
      <c r="DT687" s="55"/>
      <c r="DU687" s="55"/>
      <c r="DV687" s="55"/>
    </row>
    <row r="688" spans="1:126" ht="8.25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5"/>
      <c r="BQ688" s="55"/>
      <c r="BR688" s="55"/>
      <c r="BS688" s="55"/>
      <c r="BT688" s="55"/>
      <c r="BU688" s="55"/>
      <c r="BV688" s="55"/>
      <c r="BW688" s="55"/>
      <c r="BX688" s="55"/>
      <c r="BY688" s="55"/>
      <c r="BZ688" s="55"/>
      <c r="CA688" s="55"/>
      <c r="CB688" s="55"/>
      <c r="CC688" s="55"/>
      <c r="CD688" s="55"/>
      <c r="CE688" s="55"/>
      <c r="CF688" s="55"/>
      <c r="CG688" s="55"/>
      <c r="CH688" s="55"/>
      <c r="CI688" s="55"/>
      <c r="CJ688" s="55"/>
      <c r="CK688" s="55"/>
      <c r="CL688" s="55"/>
      <c r="CM688" s="55"/>
      <c r="CN688" s="55"/>
      <c r="CO688" s="55"/>
      <c r="CP688" s="55"/>
      <c r="CQ688" s="55"/>
      <c r="CR688" s="55"/>
      <c r="CS688" s="55"/>
      <c r="CT688" s="55"/>
      <c r="CU688" s="55"/>
      <c r="CV688" s="55"/>
      <c r="CW688" s="55"/>
      <c r="CX688" s="55"/>
      <c r="CY688" s="55"/>
      <c r="CZ688" s="55"/>
      <c r="DA688" s="55"/>
      <c r="DB688" s="55"/>
      <c r="DC688" s="55"/>
      <c r="DD688" s="55"/>
      <c r="DE688" s="55"/>
      <c r="DF688" s="55"/>
      <c r="DG688" s="55"/>
      <c r="DH688" s="55"/>
      <c r="DI688" s="55"/>
      <c r="DJ688" s="55"/>
      <c r="DK688" s="55"/>
      <c r="DL688" s="55"/>
      <c r="DM688" s="55"/>
      <c r="DN688" s="55"/>
      <c r="DO688" s="55"/>
      <c r="DP688" s="55"/>
      <c r="DQ688" s="55"/>
      <c r="DR688" s="55"/>
      <c r="DS688" s="55"/>
      <c r="DT688" s="55"/>
      <c r="DU688" s="55"/>
      <c r="DV688" s="55"/>
    </row>
    <row r="689" spans="1:126" ht="8.25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5"/>
      <c r="BQ689" s="55"/>
      <c r="BR689" s="55"/>
      <c r="BS689" s="55"/>
      <c r="BT689" s="55"/>
      <c r="BU689" s="55"/>
      <c r="BV689" s="55"/>
      <c r="BW689" s="55"/>
      <c r="BX689" s="55"/>
      <c r="BY689" s="55"/>
      <c r="BZ689" s="55"/>
      <c r="CA689" s="55"/>
      <c r="CB689" s="55"/>
      <c r="CC689" s="55"/>
      <c r="CD689" s="55"/>
      <c r="CE689" s="55"/>
      <c r="CF689" s="55"/>
      <c r="CG689" s="55"/>
      <c r="CH689" s="55"/>
      <c r="CI689" s="55"/>
      <c r="CJ689" s="55"/>
      <c r="CK689" s="55"/>
      <c r="CL689" s="55"/>
      <c r="CM689" s="55"/>
      <c r="CN689" s="55"/>
      <c r="CO689" s="55"/>
      <c r="CP689" s="55"/>
      <c r="CQ689" s="55"/>
      <c r="CR689" s="55"/>
      <c r="CS689" s="55"/>
      <c r="CT689" s="55"/>
      <c r="CU689" s="55"/>
      <c r="CV689" s="55"/>
      <c r="CW689" s="55"/>
      <c r="CX689" s="55"/>
      <c r="CY689" s="55"/>
      <c r="CZ689" s="55"/>
      <c r="DA689" s="55"/>
      <c r="DB689" s="55"/>
      <c r="DC689" s="55"/>
      <c r="DD689" s="55"/>
      <c r="DE689" s="55"/>
      <c r="DF689" s="55"/>
      <c r="DG689" s="55"/>
      <c r="DH689" s="55"/>
      <c r="DI689" s="55"/>
      <c r="DJ689" s="55"/>
      <c r="DK689" s="55"/>
      <c r="DL689" s="55"/>
      <c r="DM689" s="55"/>
      <c r="DN689" s="55"/>
      <c r="DO689" s="55"/>
      <c r="DP689" s="55"/>
      <c r="DQ689" s="55"/>
      <c r="DR689" s="55"/>
      <c r="DS689" s="55"/>
      <c r="DT689" s="55"/>
      <c r="DU689" s="55"/>
      <c r="DV689" s="55"/>
    </row>
    <row r="690" spans="1:126" ht="8.25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5"/>
      <c r="BQ690" s="55"/>
      <c r="BR690" s="55"/>
      <c r="BS690" s="55"/>
      <c r="BT690" s="55"/>
      <c r="BU690" s="55"/>
      <c r="BV690" s="55"/>
      <c r="BW690" s="55"/>
      <c r="BX690" s="55"/>
      <c r="BY690" s="55"/>
      <c r="BZ690" s="55"/>
      <c r="CA690" s="55"/>
      <c r="CB690" s="55"/>
      <c r="CC690" s="55"/>
      <c r="CD690" s="55"/>
      <c r="CE690" s="55"/>
      <c r="CF690" s="55"/>
      <c r="CG690" s="55"/>
      <c r="CH690" s="55"/>
      <c r="CI690" s="55"/>
      <c r="CJ690" s="55"/>
      <c r="CK690" s="55"/>
      <c r="CL690" s="55"/>
      <c r="CM690" s="55"/>
      <c r="CN690" s="55"/>
      <c r="CO690" s="55"/>
      <c r="CP690" s="55"/>
      <c r="CQ690" s="55"/>
      <c r="CR690" s="55"/>
      <c r="CS690" s="55"/>
      <c r="CT690" s="55"/>
      <c r="CU690" s="55"/>
      <c r="CV690" s="55"/>
      <c r="CW690" s="55"/>
      <c r="CX690" s="55"/>
      <c r="CY690" s="55"/>
      <c r="CZ690" s="55"/>
      <c r="DA690" s="55"/>
      <c r="DB690" s="55"/>
      <c r="DC690" s="55"/>
      <c r="DD690" s="55"/>
      <c r="DE690" s="55"/>
      <c r="DF690" s="55"/>
      <c r="DG690" s="55"/>
      <c r="DH690" s="55"/>
      <c r="DI690" s="55"/>
      <c r="DJ690" s="55"/>
      <c r="DK690" s="55"/>
      <c r="DL690" s="55"/>
      <c r="DM690" s="55"/>
      <c r="DN690" s="55"/>
      <c r="DO690" s="55"/>
      <c r="DP690" s="55"/>
      <c r="DQ690" s="55"/>
      <c r="DR690" s="55"/>
      <c r="DS690" s="55"/>
      <c r="DT690" s="55"/>
      <c r="DU690" s="55"/>
      <c r="DV690" s="55"/>
    </row>
    <row r="691" spans="1:126" ht="8.25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5"/>
      <c r="BQ691" s="55"/>
      <c r="BR691" s="55"/>
      <c r="BS691" s="55"/>
      <c r="BT691" s="55"/>
      <c r="BU691" s="55"/>
      <c r="BV691" s="55"/>
      <c r="BW691" s="55"/>
      <c r="BX691" s="55"/>
      <c r="BY691" s="55"/>
      <c r="BZ691" s="55"/>
      <c r="CA691" s="55"/>
      <c r="CB691" s="55"/>
      <c r="CC691" s="55"/>
      <c r="CD691" s="55"/>
      <c r="CE691" s="55"/>
      <c r="CF691" s="55"/>
      <c r="CG691" s="55"/>
      <c r="CH691" s="55"/>
      <c r="CI691" s="55"/>
      <c r="CJ691" s="55"/>
      <c r="CK691" s="55"/>
      <c r="CL691" s="55"/>
      <c r="CM691" s="55"/>
      <c r="CN691" s="55"/>
      <c r="CO691" s="55"/>
      <c r="CP691" s="55"/>
      <c r="CQ691" s="55"/>
      <c r="CR691" s="55"/>
      <c r="CS691" s="55"/>
      <c r="CT691" s="55"/>
      <c r="CU691" s="55"/>
      <c r="CV691" s="55"/>
      <c r="CW691" s="55"/>
      <c r="CX691" s="55"/>
      <c r="CY691" s="55"/>
      <c r="CZ691" s="55"/>
      <c r="DA691" s="55"/>
      <c r="DB691" s="55"/>
      <c r="DC691" s="55"/>
      <c r="DD691" s="55"/>
      <c r="DE691" s="55"/>
      <c r="DF691" s="55"/>
      <c r="DG691" s="55"/>
      <c r="DH691" s="55"/>
      <c r="DI691" s="55"/>
      <c r="DJ691" s="55"/>
      <c r="DK691" s="55"/>
      <c r="DL691" s="55"/>
      <c r="DM691" s="55"/>
      <c r="DN691" s="55"/>
      <c r="DO691" s="55"/>
      <c r="DP691" s="55"/>
      <c r="DQ691" s="55"/>
      <c r="DR691" s="55"/>
      <c r="DS691" s="55"/>
      <c r="DT691" s="55"/>
      <c r="DU691" s="55"/>
      <c r="DV691" s="55"/>
    </row>
    <row r="692" spans="1:126" ht="8.25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5"/>
      <c r="BQ692" s="55"/>
      <c r="BR692" s="55"/>
      <c r="BS692" s="55"/>
      <c r="BT692" s="55"/>
      <c r="BU692" s="55"/>
      <c r="BV692" s="55"/>
      <c r="BW692" s="55"/>
      <c r="BX692" s="55"/>
      <c r="BY692" s="55"/>
      <c r="BZ692" s="55"/>
      <c r="CA692" s="55"/>
      <c r="CB692" s="55"/>
      <c r="CC692" s="55"/>
      <c r="CD692" s="55"/>
      <c r="CE692" s="55"/>
      <c r="CF692" s="55"/>
      <c r="CG692" s="55"/>
      <c r="CH692" s="55"/>
      <c r="CI692" s="55"/>
      <c r="CJ692" s="55"/>
      <c r="CK692" s="55"/>
      <c r="CL692" s="55"/>
      <c r="CM692" s="55"/>
      <c r="CN692" s="55"/>
      <c r="CO692" s="55"/>
      <c r="CP692" s="55"/>
      <c r="CQ692" s="55"/>
      <c r="CR692" s="55"/>
      <c r="CS692" s="55"/>
      <c r="CT692" s="55"/>
      <c r="CU692" s="55"/>
      <c r="CV692" s="55"/>
      <c r="CW692" s="55"/>
      <c r="CX692" s="55"/>
      <c r="CY692" s="55"/>
      <c r="CZ692" s="55"/>
      <c r="DA692" s="55"/>
      <c r="DB692" s="55"/>
      <c r="DC692" s="55"/>
      <c r="DD692" s="55"/>
      <c r="DE692" s="55"/>
      <c r="DF692" s="55"/>
      <c r="DG692" s="55"/>
      <c r="DH692" s="55"/>
      <c r="DI692" s="55"/>
      <c r="DJ692" s="55"/>
      <c r="DK692" s="55"/>
      <c r="DL692" s="55"/>
      <c r="DM692" s="55"/>
      <c r="DN692" s="55"/>
      <c r="DO692" s="55"/>
      <c r="DP692" s="55"/>
      <c r="DQ692" s="55"/>
      <c r="DR692" s="55"/>
      <c r="DS692" s="55"/>
      <c r="DT692" s="55"/>
      <c r="DU692" s="55"/>
      <c r="DV692" s="55"/>
    </row>
    <row r="693" spans="1:126" ht="8.25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5"/>
      <c r="BQ693" s="55"/>
      <c r="BR693" s="55"/>
      <c r="BS693" s="55"/>
      <c r="BT693" s="55"/>
      <c r="BU693" s="55"/>
      <c r="BV693" s="55"/>
      <c r="BW693" s="55"/>
      <c r="BX693" s="55"/>
      <c r="BY693" s="55"/>
      <c r="BZ693" s="55"/>
      <c r="CA693" s="55"/>
      <c r="CB693" s="55"/>
      <c r="CC693" s="55"/>
      <c r="CD693" s="55"/>
      <c r="CE693" s="55"/>
      <c r="CF693" s="55"/>
      <c r="CG693" s="55"/>
      <c r="CH693" s="55"/>
      <c r="CI693" s="55"/>
      <c r="CJ693" s="55"/>
      <c r="CK693" s="55"/>
      <c r="CL693" s="55"/>
      <c r="CM693" s="55"/>
      <c r="CN693" s="55"/>
      <c r="CO693" s="55"/>
      <c r="CP693" s="55"/>
      <c r="CQ693" s="55"/>
      <c r="CR693" s="55"/>
      <c r="CS693" s="55"/>
      <c r="CT693" s="55"/>
      <c r="CU693" s="55"/>
      <c r="CV693" s="55"/>
      <c r="CW693" s="55"/>
      <c r="CX693" s="55"/>
      <c r="CY693" s="55"/>
      <c r="CZ693" s="55"/>
      <c r="DA693" s="55"/>
      <c r="DB693" s="55"/>
      <c r="DC693" s="55"/>
      <c r="DD693" s="55"/>
      <c r="DE693" s="55"/>
      <c r="DF693" s="55"/>
      <c r="DG693" s="55"/>
      <c r="DH693" s="55"/>
      <c r="DI693" s="55"/>
      <c r="DJ693" s="55"/>
      <c r="DK693" s="55"/>
      <c r="DL693" s="55"/>
      <c r="DM693" s="55"/>
      <c r="DN693" s="55"/>
      <c r="DO693" s="55"/>
      <c r="DP693" s="55"/>
      <c r="DQ693" s="55"/>
      <c r="DR693" s="55"/>
      <c r="DS693" s="55"/>
      <c r="DT693" s="55"/>
      <c r="DU693" s="55"/>
      <c r="DV693" s="55"/>
    </row>
    <row r="694" spans="1:126" ht="8.25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5"/>
      <c r="BQ694" s="55"/>
      <c r="BR694" s="55"/>
      <c r="BS694" s="55"/>
      <c r="BT694" s="55"/>
      <c r="BU694" s="55"/>
      <c r="BV694" s="55"/>
      <c r="BW694" s="55"/>
      <c r="BX694" s="55"/>
      <c r="BY694" s="55"/>
      <c r="BZ694" s="55"/>
      <c r="CA694" s="55"/>
      <c r="CB694" s="55"/>
      <c r="CC694" s="55"/>
      <c r="CD694" s="55"/>
      <c r="CE694" s="55"/>
      <c r="CF694" s="55"/>
      <c r="CG694" s="55"/>
      <c r="CH694" s="55"/>
      <c r="CI694" s="55"/>
      <c r="CJ694" s="55"/>
      <c r="CK694" s="55"/>
      <c r="CL694" s="55"/>
      <c r="CM694" s="55"/>
      <c r="CN694" s="55"/>
      <c r="CO694" s="55"/>
      <c r="CP694" s="55"/>
      <c r="CQ694" s="55"/>
      <c r="CR694" s="55"/>
      <c r="CS694" s="55"/>
      <c r="CT694" s="55"/>
      <c r="CU694" s="55"/>
      <c r="CV694" s="55"/>
      <c r="CW694" s="55"/>
      <c r="CX694" s="55"/>
      <c r="CY694" s="55"/>
      <c r="CZ694" s="55"/>
      <c r="DA694" s="55"/>
      <c r="DB694" s="55"/>
      <c r="DC694" s="55"/>
      <c r="DD694" s="55"/>
      <c r="DE694" s="55"/>
      <c r="DF694" s="55"/>
      <c r="DG694" s="55"/>
      <c r="DH694" s="55"/>
      <c r="DI694" s="55"/>
      <c r="DJ694" s="55"/>
      <c r="DK694" s="55"/>
      <c r="DL694" s="55"/>
      <c r="DM694" s="55"/>
      <c r="DN694" s="55"/>
      <c r="DO694" s="55"/>
      <c r="DP694" s="55"/>
      <c r="DQ694" s="55"/>
      <c r="DR694" s="55"/>
      <c r="DS694" s="55"/>
      <c r="DT694" s="55"/>
      <c r="DU694" s="55"/>
      <c r="DV694" s="55"/>
    </row>
    <row r="695" spans="1:126" ht="8.25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5"/>
      <c r="BQ695" s="55"/>
      <c r="BR695" s="55"/>
      <c r="BS695" s="55"/>
      <c r="BT695" s="55"/>
      <c r="BU695" s="55"/>
      <c r="BV695" s="55"/>
      <c r="BW695" s="55"/>
      <c r="BX695" s="55"/>
      <c r="BY695" s="55"/>
      <c r="BZ695" s="55"/>
      <c r="CA695" s="55"/>
      <c r="CB695" s="55"/>
      <c r="CC695" s="55"/>
      <c r="CD695" s="55"/>
      <c r="CE695" s="55"/>
      <c r="CF695" s="55"/>
      <c r="CG695" s="55"/>
      <c r="CH695" s="55"/>
      <c r="CI695" s="55"/>
      <c r="CJ695" s="55"/>
      <c r="CK695" s="55"/>
      <c r="CL695" s="55"/>
      <c r="CM695" s="55"/>
      <c r="CN695" s="55"/>
      <c r="CO695" s="55"/>
      <c r="CP695" s="55"/>
      <c r="CQ695" s="55"/>
      <c r="CR695" s="55"/>
      <c r="CS695" s="55"/>
      <c r="CT695" s="55"/>
      <c r="CU695" s="55"/>
      <c r="CV695" s="55"/>
      <c r="CW695" s="55"/>
      <c r="CX695" s="55"/>
      <c r="CY695" s="55"/>
      <c r="CZ695" s="55"/>
      <c r="DA695" s="55"/>
      <c r="DB695" s="55"/>
      <c r="DC695" s="55"/>
      <c r="DD695" s="55"/>
      <c r="DE695" s="55"/>
      <c r="DF695" s="55"/>
      <c r="DG695" s="55"/>
      <c r="DH695" s="55"/>
      <c r="DI695" s="55"/>
      <c r="DJ695" s="55"/>
      <c r="DK695" s="55"/>
      <c r="DL695" s="55"/>
      <c r="DM695" s="55"/>
      <c r="DN695" s="55"/>
      <c r="DO695" s="55"/>
      <c r="DP695" s="55"/>
      <c r="DQ695" s="55"/>
      <c r="DR695" s="55"/>
      <c r="DS695" s="55"/>
      <c r="DT695" s="55"/>
      <c r="DU695" s="55"/>
      <c r="DV695" s="55"/>
    </row>
    <row r="696" spans="1:126" ht="8.25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5"/>
      <c r="BQ696" s="55"/>
      <c r="BR696" s="55"/>
      <c r="BS696" s="55"/>
      <c r="BT696" s="55"/>
      <c r="BU696" s="55"/>
      <c r="BV696" s="55"/>
      <c r="BW696" s="55"/>
      <c r="BX696" s="55"/>
      <c r="BY696" s="55"/>
      <c r="BZ696" s="55"/>
      <c r="CA696" s="55"/>
      <c r="CB696" s="55"/>
      <c r="CC696" s="55"/>
      <c r="CD696" s="55"/>
      <c r="CE696" s="55"/>
      <c r="CF696" s="55"/>
      <c r="CG696" s="55"/>
      <c r="CH696" s="55"/>
      <c r="CI696" s="55"/>
      <c r="CJ696" s="55"/>
      <c r="CK696" s="55"/>
      <c r="CL696" s="55"/>
      <c r="CM696" s="55"/>
      <c r="CN696" s="55"/>
      <c r="CO696" s="55"/>
      <c r="CP696" s="55"/>
      <c r="CQ696" s="55"/>
      <c r="CR696" s="55"/>
      <c r="CS696" s="55"/>
      <c r="CT696" s="55"/>
      <c r="CU696" s="55"/>
      <c r="CV696" s="55"/>
      <c r="CW696" s="55"/>
      <c r="CX696" s="55"/>
      <c r="CY696" s="55"/>
      <c r="CZ696" s="55"/>
      <c r="DA696" s="55"/>
      <c r="DB696" s="55"/>
      <c r="DC696" s="55"/>
      <c r="DD696" s="55"/>
      <c r="DE696" s="55"/>
      <c r="DF696" s="55"/>
      <c r="DG696" s="55"/>
      <c r="DH696" s="55"/>
      <c r="DI696" s="55"/>
      <c r="DJ696" s="55"/>
      <c r="DK696" s="55"/>
      <c r="DL696" s="55"/>
      <c r="DM696" s="55"/>
      <c r="DN696" s="55"/>
      <c r="DO696" s="55"/>
      <c r="DP696" s="55"/>
      <c r="DQ696" s="55"/>
      <c r="DR696" s="55"/>
      <c r="DS696" s="55"/>
      <c r="DT696" s="55"/>
      <c r="DU696" s="55"/>
      <c r="DV696" s="55"/>
    </row>
    <row r="697" spans="1:126" ht="8.25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5"/>
      <c r="BQ697" s="55"/>
      <c r="BR697" s="55"/>
      <c r="BS697" s="55"/>
      <c r="BT697" s="55"/>
      <c r="BU697" s="55"/>
      <c r="BV697" s="55"/>
      <c r="BW697" s="55"/>
      <c r="BX697" s="55"/>
      <c r="BY697" s="55"/>
      <c r="BZ697" s="55"/>
      <c r="CA697" s="55"/>
      <c r="CB697" s="55"/>
      <c r="CC697" s="55"/>
      <c r="CD697" s="55"/>
      <c r="CE697" s="55"/>
      <c r="CF697" s="55"/>
      <c r="CG697" s="55"/>
      <c r="CH697" s="55"/>
      <c r="CI697" s="55"/>
      <c r="CJ697" s="55"/>
      <c r="CK697" s="55"/>
      <c r="CL697" s="55"/>
      <c r="CM697" s="55"/>
      <c r="CN697" s="55"/>
      <c r="CO697" s="55"/>
      <c r="CP697" s="55"/>
      <c r="CQ697" s="55"/>
      <c r="CR697" s="55"/>
      <c r="CS697" s="55"/>
      <c r="CT697" s="55"/>
      <c r="CU697" s="55"/>
      <c r="CV697" s="55"/>
      <c r="CW697" s="55"/>
      <c r="CX697" s="55"/>
      <c r="CY697" s="55"/>
      <c r="CZ697" s="55"/>
      <c r="DA697" s="55"/>
      <c r="DB697" s="55"/>
      <c r="DC697" s="55"/>
      <c r="DD697" s="55"/>
      <c r="DE697" s="55"/>
      <c r="DF697" s="55"/>
      <c r="DG697" s="55"/>
      <c r="DH697" s="55"/>
      <c r="DI697" s="55"/>
      <c r="DJ697" s="55"/>
      <c r="DK697" s="55"/>
      <c r="DL697" s="55"/>
      <c r="DM697" s="55"/>
      <c r="DN697" s="55"/>
      <c r="DO697" s="55"/>
      <c r="DP697" s="55"/>
      <c r="DQ697" s="55"/>
      <c r="DR697" s="55"/>
      <c r="DS697" s="55"/>
      <c r="DT697" s="55"/>
      <c r="DU697" s="55"/>
      <c r="DV697" s="55"/>
    </row>
    <row r="698" spans="1:126" ht="8.25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5"/>
      <c r="BQ698" s="55"/>
      <c r="BR698" s="55"/>
      <c r="BS698" s="55"/>
      <c r="BT698" s="55"/>
      <c r="BU698" s="55"/>
      <c r="BV698" s="55"/>
      <c r="BW698" s="55"/>
      <c r="BX698" s="55"/>
      <c r="BY698" s="55"/>
      <c r="BZ698" s="55"/>
      <c r="CA698" s="55"/>
      <c r="CB698" s="55"/>
      <c r="CC698" s="55"/>
      <c r="CD698" s="55"/>
      <c r="CE698" s="55"/>
      <c r="CF698" s="55"/>
      <c r="CG698" s="55"/>
      <c r="CH698" s="55"/>
      <c r="CI698" s="55"/>
      <c r="CJ698" s="55"/>
      <c r="CK698" s="55"/>
      <c r="CL698" s="55"/>
      <c r="CM698" s="55"/>
      <c r="CN698" s="55"/>
      <c r="CO698" s="55"/>
      <c r="CP698" s="55"/>
      <c r="CQ698" s="55"/>
      <c r="CR698" s="55"/>
      <c r="CS698" s="55"/>
      <c r="CT698" s="55"/>
      <c r="CU698" s="55"/>
      <c r="CV698" s="55"/>
      <c r="CW698" s="55"/>
      <c r="CX698" s="55"/>
      <c r="CY698" s="55"/>
      <c r="CZ698" s="55"/>
      <c r="DA698" s="55"/>
      <c r="DB698" s="55"/>
      <c r="DC698" s="55"/>
      <c r="DD698" s="55"/>
      <c r="DE698" s="55"/>
      <c r="DF698" s="55"/>
      <c r="DG698" s="55"/>
      <c r="DH698" s="55"/>
      <c r="DI698" s="55"/>
      <c r="DJ698" s="55"/>
      <c r="DK698" s="55"/>
      <c r="DL698" s="55"/>
      <c r="DM698" s="55"/>
      <c r="DN698" s="55"/>
      <c r="DO698" s="55"/>
      <c r="DP698" s="55"/>
      <c r="DQ698" s="55"/>
      <c r="DR698" s="55"/>
      <c r="DS698" s="55"/>
      <c r="DT698" s="55"/>
      <c r="DU698" s="55"/>
      <c r="DV698" s="55"/>
    </row>
    <row r="699" spans="1:126" ht="8.25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5"/>
      <c r="BQ699" s="55"/>
      <c r="BR699" s="55"/>
      <c r="BS699" s="55"/>
      <c r="BT699" s="55"/>
      <c r="BU699" s="55"/>
      <c r="BV699" s="55"/>
      <c r="BW699" s="55"/>
      <c r="BX699" s="55"/>
      <c r="BY699" s="55"/>
      <c r="BZ699" s="55"/>
      <c r="CA699" s="55"/>
      <c r="CB699" s="55"/>
      <c r="CC699" s="55"/>
      <c r="CD699" s="55"/>
      <c r="CE699" s="55"/>
      <c r="CF699" s="55"/>
      <c r="CG699" s="55"/>
      <c r="CH699" s="55"/>
      <c r="CI699" s="55"/>
      <c r="CJ699" s="55"/>
      <c r="CK699" s="55"/>
      <c r="CL699" s="55"/>
      <c r="CM699" s="55"/>
      <c r="CN699" s="55"/>
      <c r="CO699" s="55"/>
      <c r="CP699" s="55"/>
      <c r="CQ699" s="55"/>
      <c r="CR699" s="55"/>
      <c r="CS699" s="55"/>
      <c r="CT699" s="55"/>
      <c r="CU699" s="55"/>
      <c r="CV699" s="55"/>
      <c r="CW699" s="55"/>
      <c r="CX699" s="55"/>
      <c r="CY699" s="55"/>
      <c r="CZ699" s="55"/>
      <c r="DA699" s="55"/>
      <c r="DB699" s="55"/>
      <c r="DC699" s="55"/>
      <c r="DD699" s="55"/>
      <c r="DE699" s="55"/>
      <c r="DF699" s="55"/>
      <c r="DG699" s="55"/>
      <c r="DH699" s="55"/>
      <c r="DI699" s="55"/>
      <c r="DJ699" s="55"/>
      <c r="DK699" s="55"/>
      <c r="DL699" s="55"/>
      <c r="DM699" s="55"/>
      <c r="DN699" s="55"/>
      <c r="DO699" s="55"/>
      <c r="DP699" s="55"/>
      <c r="DQ699" s="55"/>
      <c r="DR699" s="55"/>
      <c r="DS699" s="55"/>
      <c r="DT699" s="55"/>
      <c r="DU699" s="55"/>
      <c r="DV699" s="55"/>
    </row>
    <row r="700" spans="1:126" ht="8.25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5"/>
      <c r="BQ700" s="55"/>
      <c r="BR700" s="55"/>
      <c r="BS700" s="55"/>
      <c r="BT700" s="55"/>
      <c r="BU700" s="55"/>
      <c r="BV700" s="55"/>
      <c r="BW700" s="55"/>
      <c r="BX700" s="55"/>
      <c r="BY700" s="55"/>
      <c r="BZ700" s="55"/>
      <c r="CA700" s="55"/>
      <c r="CB700" s="55"/>
      <c r="CC700" s="55"/>
      <c r="CD700" s="55"/>
      <c r="CE700" s="55"/>
      <c r="CF700" s="55"/>
      <c r="CG700" s="55"/>
      <c r="CH700" s="55"/>
      <c r="CI700" s="55"/>
      <c r="CJ700" s="55"/>
      <c r="CK700" s="55"/>
      <c r="CL700" s="55"/>
      <c r="CM700" s="55"/>
      <c r="CN700" s="55"/>
      <c r="CO700" s="55"/>
      <c r="CP700" s="55"/>
      <c r="CQ700" s="55"/>
      <c r="CR700" s="55"/>
      <c r="CS700" s="55"/>
      <c r="CT700" s="55"/>
      <c r="CU700" s="55"/>
      <c r="CV700" s="55"/>
      <c r="CW700" s="55"/>
      <c r="CX700" s="55"/>
      <c r="CY700" s="55"/>
      <c r="CZ700" s="55"/>
      <c r="DA700" s="55"/>
      <c r="DB700" s="55"/>
      <c r="DC700" s="55"/>
      <c r="DD700" s="55"/>
      <c r="DE700" s="55"/>
      <c r="DF700" s="55"/>
      <c r="DG700" s="55"/>
      <c r="DH700" s="55"/>
      <c r="DI700" s="55"/>
      <c r="DJ700" s="55"/>
      <c r="DK700" s="55"/>
      <c r="DL700" s="55"/>
      <c r="DM700" s="55"/>
      <c r="DN700" s="55"/>
      <c r="DO700" s="55"/>
      <c r="DP700" s="55"/>
      <c r="DQ700" s="55"/>
      <c r="DR700" s="55"/>
      <c r="DS700" s="55"/>
      <c r="DT700" s="55"/>
      <c r="DU700" s="55"/>
      <c r="DV700" s="55"/>
    </row>
    <row r="701" spans="1:126" ht="8.25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5"/>
      <c r="BQ701" s="55"/>
      <c r="BR701" s="55"/>
      <c r="BS701" s="55"/>
      <c r="BT701" s="55"/>
      <c r="BU701" s="55"/>
      <c r="BV701" s="55"/>
      <c r="BW701" s="55"/>
      <c r="BX701" s="55"/>
      <c r="BY701" s="55"/>
      <c r="BZ701" s="55"/>
      <c r="CA701" s="55"/>
      <c r="CB701" s="55"/>
      <c r="CC701" s="55"/>
      <c r="CD701" s="55"/>
      <c r="CE701" s="55"/>
      <c r="CF701" s="55"/>
      <c r="CG701" s="55"/>
      <c r="CH701" s="55"/>
      <c r="CI701" s="55"/>
      <c r="CJ701" s="55"/>
      <c r="CK701" s="55"/>
      <c r="CL701" s="55"/>
      <c r="CM701" s="55"/>
      <c r="CN701" s="55"/>
      <c r="CO701" s="55"/>
      <c r="CP701" s="55"/>
      <c r="CQ701" s="55"/>
      <c r="CR701" s="55"/>
      <c r="CS701" s="55"/>
      <c r="CT701" s="55"/>
      <c r="CU701" s="55"/>
      <c r="CV701" s="55"/>
      <c r="CW701" s="55"/>
      <c r="CX701" s="55"/>
      <c r="CY701" s="55"/>
      <c r="CZ701" s="55"/>
      <c r="DA701" s="55"/>
      <c r="DB701" s="55"/>
      <c r="DC701" s="55"/>
      <c r="DD701" s="55"/>
      <c r="DE701" s="55"/>
      <c r="DF701" s="55"/>
      <c r="DG701" s="55"/>
      <c r="DH701" s="55"/>
      <c r="DI701" s="55"/>
      <c r="DJ701" s="55"/>
      <c r="DK701" s="55"/>
      <c r="DL701" s="55"/>
      <c r="DM701" s="55"/>
      <c r="DN701" s="55"/>
      <c r="DO701" s="55"/>
      <c r="DP701" s="55"/>
      <c r="DQ701" s="55"/>
      <c r="DR701" s="55"/>
      <c r="DS701" s="55"/>
      <c r="DT701" s="55"/>
      <c r="DU701" s="55"/>
      <c r="DV701" s="55"/>
    </row>
    <row r="702" spans="1:126" ht="8.25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5"/>
      <c r="BQ702" s="55"/>
      <c r="BR702" s="55"/>
      <c r="BS702" s="55"/>
      <c r="BT702" s="55"/>
      <c r="BU702" s="55"/>
      <c r="BV702" s="55"/>
      <c r="BW702" s="55"/>
      <c r="BX702" s="55"/>
      <c r="BY702" s="55"/>
      <c r="BZ702" s="55"/>
      <c r="CA702" s="55"/>
      <c r="CB702" s="55"/>
      <c r="CC702" s="55"/>
      <c r="CD702" s="55"/>
      <c r="CE702" s="55"/>
      <c r="CF702" s="55"/>
      <c r="CG702" s="55"/>
      <c r="CH702" s="55"/>
      <c r="CI702" s="55"/>
      <c r="CJ702" s="55"/>
      <c r="CK702" s="55"/>
      <c r="CL702" s="55"/>
      <c r="CM702" s="55"/>
      <c r="CN702" s="55"/>
      <c r="CO702" s="55"/>
      <c r="CP702" s="55"/>
      <c r="CQ702" s="55"/>
      <c r="CR702" s="55"/>
      <c r="CS702" s="55"/>
      <c r="CT702" s="55"/>
      <c r="CU702" s="55"/>
      <c r="CV702" s="55"/>
      <c r="CW702" s="55"/>
      <c r="CX702" s="55"/>
      <c r="CY702" s="55"/>
      <c r="CZ702" s="55"/>
      <c r="DA702" s="55"/>
      <c r="DB702" s="55"/>
      <c r="DC702" s="55"/>
      <c r="DD702" s="55"/>
      <c r="DE702" s="55"/>
      <c r="DF702" s="55"/>
      <c r="DG702" s="55"/>
      <c r="DH702" s="55"/>
      <c r="DI702" s="55"/>
      <c r="DJ702" s="55"/>
      <c r="DK702" s="55"/>
      <c r="DL702" s="55"/>
      <c r="DM702" s="55"/>
      <c r="DN702" s="55"/>
      <c r="DO702" s="55"/>
      <c r="DP702" s="55"/>
      <c r="DQ702" s="55"/>
      <c r="DR702" s="55"/>
      <c r="DS702" s="55"/>
      <c r="DT702" s="55"/>
      <c r="DU702" s="55"/>
      <c r="DV702" s="55"/>
    </row>
    <row r="703" spans="1:126" ht="8.25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5"/>
      <c r="BQ703" s="55"/>
      <c r="BR703" s="55"/>
      <c r="BS703" s="55"/>
      <c r="BT703" s="55"/>
      <c r="BU703" s="55"/>
      <c r="BV703" s="55"/>
      <c r="BW703" s="55"/>
      <c r="BX703" s="55"/>
      <c r="BY703" s="55"/>
      <c r="BZ703" s="55"/>
      <c r="CA703" s="55"/>
      <c r="CB703" s="55"/>
      <c r="CC703" s="55"/>
      <c r="CD703" s="55"/>
      <c r="CE703" s="55"/>
      <c r="CF703" s="55"/>
      <c r="CG703" s="55"/>
      <c r="CH703" s="55"/>
      <c r="CI703" s="55"/>
      <c r="CJ703" s="55"/>
      <c r="CK703" s="55"/>
      <c r="CL703" s="55"/>
      <c r="CM703" s="55"/>
      <c r="CN703" s="55"/>
      <c r="CO703" s="55"/>
      <c r="CP703" s="55"/>
      <c r="CQ703" s="55"/>
      <c r="CR703" s="55"/>
      <c r="CS703" s="55"/>
      <c r="CT703" s="55"/>
      <c r="CU703" s="55"/>
      <c r="CV703" s="55"/>
      <c r="CW703" s="55"/>
      <c r="CX703" s="55"/>
      <c r="CY703" s="55"/>
      <c r="CZ703" s="55"/>
      <c r="DA703" s="55"/>
      <c r="DB703" s="55"/>
      <c r="DC703" s="55"/>
      <c r="DD703" s="55"/>
      <c r="DE703" s="55"/>
      <c r="DF703" s="55"/>
      <c r="DG703" s="55"/>
      <c r="DH703" s="55"/>
      <c r="DI703" s="55"/>
      <c r="DJ703" s="55"/>
      <c r="DK703" s="55"/>
      <c r="DL703" s="55"/>
      <c r="DM703" s="55"/>
      <c r="DN703" s="55"/>
      <c r="DO703" s="55"/>
      <c r="DP703" s="55"/>
      <c r="DQ703" s="55"/>
      <c r="DR703" s="55"/>
      <c r="DS703" s="55"/>
      <c r="DT703" s="55"/>
      <c r="DU703" s="55"/>
      <c r="DV703" s="55"/>
    </row>
    <row r="704" spans="1:126" ht="8.25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  <c r="CH704" s="55"/>
      <c r="CI704" s="55"/>
      <c r="CJ704" s="55"/>
      <c r="CK704" s="55"/>
      <c r="CL704" s="55"/>
      <c r="CM704" s="55"/>
      <c r="CN704" s="55"/>
      <c r="CO704" s="55"/>
      <c r="CP704" s="55"/>
      <c r="CQ704" s="55"/>
      <c r="CR704" s="55"/>
      <c r="CS704" s="55"/>
      <c r="CT704" s="55"/>
      <c r="CU704" s="55"/>
      <c r="CV704" s="55"/>
      <c r="CW704" s="55"/>
      <c r="CX704" s="55"/>
      <c r="CY704" s="55"/>
      <c r="CZ704" s="55"/>
      <c r="DA704" s="55"/>
      <c r="DB704" s="55"/>
      <c r="DC704" s="55"/>
      <c r="DD704" s="55"/>
      <c r="DE704" s="55"/>
      <c r="DF704" s="55"/>
      <c r="DG704" s="55"/>
      <c r="DH704" s="55"/>
      <c r="DI704" s="55"/>
      <c r="DJ704" s="55"/>
      <c r="DK704" s="55"/>
      <c r="DL704" s="55"/>
      <c r="DM704" s="55"/>
      <c r="DN704" s="55"/>
      <c r="DO704" s="55"/>
      <c r="DP704" s="55"/>
      <c r="DQ704" s="55"/>
      <c r="DR704" s="55"/>
      <c r="DS704" s="55"/>
      <c r="DT704" s="55"/>
      <c r="DU704" s="55"/>
      <c r="DV704" s="55"/>
    </row>
    <row r="705" spans="1:126" ht="8.25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5"/>
      <c r="BQ705" s="55"/>
      <c r="BR705" s="55"/>
      <c r="BS705" s="55"/>
      <c r="BT705" s="55"/>
      <c r="BU705" s="55"/>
      <c r="BV705" s="55"/>
      <c r="BW705" s="55"/>
      <c r="BX705" s="55"/>
      <c r="BY705" s="55"/>
      <c r="BZ705" s="55"/>
      <c r="CA705" s="55"/>
      <c r="CB705" s="55"/>
      <c r="CC705" s="55"/>
      <c r="CD705" s="55"/>
      <c r="CE705" s="55"/>
      <c r="CF705" s="55"/>
      <c r="CG705" s="55"/>
      <c r="CH705" s="55"/>
      <c r="CI705" s="55"/>
      <c r="CJ705" s="55"/>
      <c r="CK705" s="55"/>
      <c r="CL705" s="55"/>
      <c r="CM705" s="55"/>
      <c r="CN705" s="55"/>
      <c r="CO705" s="55"/>
      <c r="CP705" s="55"/>
      <c r="CQ705" s="55"/>
      <c r="CR705" s="55"/>
      <c r="CS705" s="55"/>
      <c r="CT705" s="55"/>
      <c r="CU705" s="55"/>
      <c r="CV705" s="55"/>
      <c r="CW705" s="55"/>
      <c r="CX705" s="55"/>
      <c r="CY705" s="55"/>
      <c r="CZ705" s="55"/>
      <c r="DA705" s="55"/>
      <c r="DB705" s="55"/>
      <c r="DC705" s="55"/>
      <c r="DD705" s="55"/>
      <c r="DE705" s="55"/>
      <c r="DF705" s="55"/>
      <c r="DG705" s="55"/>
      <c r="DH705" s="55"/>
      <c r="DI705" s="55"/>
      <c r="DJ705" s="55"/>
      <c r="DK705" s="55"/>
      <c r="DL705" s="55"/>
      <c r="DM705" s="55"/>
      <c r="DN705" s="55"/>
      <c r="DO705" s="55"/>
      <c r="DP705" s="55"/>
      <c r="DQ705" s="55"/>
      <c r="DR705" s="55"/>
      <c r="DS705" s="55"/>
      <c r="DT705" s="55"/>
      <c r="DU705" s="55"/>
      <c r="DV705" s="55"/>
    </row>
    <row r="706" spans="1:126" ht="8.25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5"/>
      <c r="BQ706" s="55"/>
      <c r="BR706" s="55"/>
      <c r="BS706" s="55"/>
      <c r="BT706" s="55"/>
      <c r="BU706" s="55"/>
      <c r="BV706" s="55"/>
      <c r="BW706" s="55"/>
      <c r="BX706" s="55"/>
      <c r="BY706" s="55"/>
      <c r="BZ706" s="55"/>
      <c r="CA706" s="55"/>
      <c r="CB706" s="55"/>
      <c r="CC706" s="55"/>
      <c r="CD706" s="55"/>
      <c r="CE706" s="55"/>
      <c r="CF706" s="55"/>
      <c r="CG706" s="55"/>
      <c r="CH706" s="55"/>
      <c r="CI706" s="55"/>
      <c r="CJ706" s="55"/>
      <c r="CK706" s="55"/>
      <c r="CL706" s="55"/>
      <c r="CM706" s="55"/>
      <c r="CN706" s="55"/>
      <c r="CO706" s="55"/>
      <c r="CP706" s="55"/>
      <c r="CQ706" s="55"/>
      <c r="CR706" s="55"/>
      <c r="CS706" s="55"/>
      <c r="CT706" s="55"/>
      <c r="CU706" s="55"/>
      <c r="CV706" s="55"/>
      <c r="CW706" s="55"/>
      <c r="CX706" s="55"/>
      <c r="CY706" s="55"/>
      <c r="CZ706" s="55"/>
      <c r="DA706" s="55"/>
      <c r="DB706" s="55"/>
      <c r="DC706" s="55"/>
      <c r="DD706" s="55"/>
      <c r="DE706" s="55"/>
      <c r="DF706" s="55"/>
      <c r="DG706" s="55"/>
      <c r="DH706" s="55"/>
      <c r="DI706" s="55"/>
      <c r="DJ706" s="55"/>
      <c r="DK706" s="55"/>
      <c r="DL706" s="55"/>
      <c r="DM706" s="55"/>
      <c r="DN706" s="55"/>
      <c r="DO706" s="55"/>
      <c r="DP706" s="55"/>
      <c r="DQ706" s="55"/>
      <c r="DR706" s="55"/>
      <c r="DS706" s="55"/>
      <c r="DT706" s="55"/>
      <c r="DU706" s="55"/>
      <c r="DV706" s="55"/>
    </row>
    <row r="707" spans="1:126" ht="8.25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5"/>
      <c r="BQ707" s="55"/>
      <c r="BR707" s="55"/>
      <c r="BS707" s="55"/>
      <c r="BT707" s="55"/>
      <c r="BU707" s="55"/>
      <c r="BV707" s="55"/>
      <c r="BW707" s="55"/>
      <c r="BX707" s="55"/>
      <c r="BY707" s="55"/>
      <c r="BZ707" s="55"/>
      <c r="CA707" s="55"/>
      <c r="CB707" s="55"/>
      <c r="CC707" s="55"/>
      <c r="CD707" s="55"/>
      <c r="CE707" s="55"/>
      <c r="CF707" s="55"/>
      <c r="CG707" s="55"/>
      <c r="CH707" s="55"/>
      <c r="CI707" s="55"/>
      <c r="CJ707" s="55"/>
      <c r="CK707" s="55"/>
      <c r="CL707" s="55"/>
      <c r="CM707" s="55"/>
      <c r="CN707" s="55"/>
      <c r="CO707" s="55"/>
      <c r="CP707" s="55"/>
      <c r="CQ707" s="55"/>
      <c r="CR707" s="55"/>
      <c r="CS707" s="55"/>
      <c r="CT707" s="55"/>
      <c r="CU707" s="55"/>
      <c r="CV707" s="55"/>
      <c r="CW707" s="55"/>
      <c r="CX707" s="55"/>
      <c r="CY707" s="55"/>
      <c r="CZ707" s="55"/>
      <c r="DA707" s="55"/>
      <c r="DB707" s="55"/>
      <c r="DC707" s="55"/>
      <c r="DD707" s="55"/>
      <c r="DE707" s="55"/>
      <c r="DF707" s="55"/>
      <c r="DG707" s="55"/>
      <c r="DH707" s="55"/>
      <c r="DI707" s="55"/>
      <c r="DJ707" s="55"/>
      <c r="DK707" s="55"/>
      <c r="DL707" s="55"/>
      <c r="DM707" s="55"/>
      <c r="DN707" s="55"/>
      <c r="DO707" s="55"/>
      <c r="DP707" s="55"/>
      <c r="DQ707" s="55"/>
      <c r="DR707" s="55"/>
      <c r="DS707" s="55"/>
      <c r="DT707" s="55"/>
      <c r="DU707" s="55"/>
      <c r="DV707" s="55"/>
    </row>
    <row r="708" spans="1:126" ht="8.25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5"/>
      <c r="BQ708" s="55"/>
      <c r="BR708" s="55"/>
      <c r="BS708" s="55"/>
      <c r="BT708" s="55"/>
      <c r="BU708" s="55"/>
      <c r="BV708" s="55"/>
      <c r="BW708" s="55"/>
      <c r="BX708" s="55"/>
      <c r="BY708" s="55"/>
      <c r="BZ708" s="55"/>
      <c r="CA708" s="55"/>
      <c r="CB708" s="55"/>
      <c r="CC708" s="55"/>
      <c r="CD708" s="55"/>
      <c r="CE708" s="55"/>
      <c r="CF708" s="55"/>
      <c r="CG708" s="55"/>
      <c r="CH708" s="55"/>
      <c r="CI708" s="55"/>
      <c r="CJ708" s="55"/>
      <c r="CK708" s="55"/>
      <c r="CL708" s="55"/>
      <c r="CM708" s="55"/>
      <c r="CN708" s="55"/>
      <c r="CO708" s="55"/>
      <c r="CP708" s="55"/>
      <c r="CQ708" s="55"/>
      <c r="CR708" s="55"/>
      <c r="CS708" s="55"/>
      <c r="CT708" s="55"/>
      <c r="CU708" s="55"/>
      <c r="CV708" s="55"/>
      <c r="CW708" s="55"/>
      <c r="CX708" s="55"/>
      <c r="CY708" s="55"/>
      <c r="CZ708" s="55"/>
      <c r="DA708" s="55"/>
      <c r="DB708" s="55"/>
      <c r="DC708" s="55"/>
      <c r="DD708" s="55"/>
      <c r="DE708" s="55"/>
      <c r="DF708" s="55"/>
      <c r="DG708" s="55"/>
      <c r="DH708" s="55"/>
      <c r="DI708" s="55"/>
      <c r="DJ708" s="55"/>
      <c r="DK708" s="55"/>
      <c r="DL708" s="55"/>
      <c r="DM708" s="55"/>
      <c r="DN708" s="55"/>
      <c r="DO708" s="55"/>
      <c r="DP708" s="55"/>
      <c r="DQ708" s="55"/>
      <c r="DR708" s="55"/>
      <c r="DS708" s="55"/>
      <c r="DT708" s="55"/>
      <c r="DU708" s="55"/>
      <c r="DV708" s="55"/>
    </row>
    <row r="709" spans="1:126" ht="8.25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5"/>
      <c r="BQ709" s="55"/>
      <c r="BR709" s="55"/>
      <c r="BS709" s="55"/>
      <c r="BT709" s="55"/>
      <c r="BU709" s="55"/>
      <c r="BV709" s="55"/>
      <c r="BW709" s="55"/>
      <c r="BX709" s="55"/>
      <c r="BY709" s="55"/>
      <c r="BZ709" s="55"/>
      <c r="CA709" s="55"/>
      <c r="CB709" s="55"/>
      <c r="CC709" s="55"/>
      <c r="CD709" s="55"/>
      <c r="CE709" s="55"/>
      <c r="CF709" s="55"/>
      <c r="CG709" s="55"/>
      <c r="CH709" s="55"/>
      <c r="CI709" s="55"/>
      <c r="CJ709" s="55"/>
      <c r="CK709" s="55"/>
      <c r="CL709" s="55"/>
      <c r="CM709" s="55"/>
      <c r="CN709" s="55"/>
      <c r="CO709" s="55"/>
      <c r="CP709" s="55"/>
      <c r="CQ709" s="55"/>
      <c r="CR709" s="55"/>
      <c r="CS709" s="55"/>
      <c r="CT709" s="55"/>
      <c r="CU709" s="55"/>
      <c r="CV709" s="55"/>
      <c r="CW709" s="55"/>
      <c r="CX709" s="55"/>
      <c r="CY709" s="55"/>
      <c r="CZ709" s="55"/>
      <c r="DA709" s="55"/>
      <c r="DB709" s="55"/>
      <c r="DC709" s="55"/>
      <c r="DD709" s="55"/>
      <c r="DE709" s="55"/>
      <c r="DF709" s="55"/>
      <c r="DG709" s="55"/>
      <c r="DH709" s="55"/>
      <c r="DI709" s="55"/>
      <c r="DJ709" s="55"/>
      <c r="DK709" s="55"/>
      <c r="DL709" s="55"/>
      <c r="DM709" s="55"/>
      <c r="DN709" s="55"/>
      <c r="DO709" s="55"/>
      <c r="DP709" s="55"/>
      <c r="DQ709" s="55"/>
      <c r="DR709" s="55"/>
      <c r="DS709" s="55"/>
      <c r="DT709" s="55"/>
      <c r="DU709" s="55"/>
      <c r="DV709" s="55"/>
    </row>
    <row r="710" spans="1:126" ht="8.25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5"/>
      <c r="BQ710" s="55"/>
      <c r="BR710" s="55"/>
      <c r="BS710" s="55"/>
      <c r="BT710" s="55"/>
      <c r="BU710" s="55"/>
      <c r="BV710" s="55"/>
      <c r="BW710" s="55"/>
      <c r="BX710" s="55"/>
      <c r="BY710" s="55"/>
      <c r="BZ710" s="55"/>
      <c r="CA710" s="55"/>
      <c r="CB710" s="55"/>
      <c r="CC710" s="55"/>
      <c r="CD710" s="55"/>
      <c r="CE710" s="55"/>
      <c r="CF710" s="55"/>
      <c r="CG710" s="55"/>
      <c r="CH710" s="55"/>
      <c r="CI710" s="55"/>
      <c r="CJ710" s="55"/>
      <c r="CK710" s="55"/>
      <c r="CL710" s="55"/>
      <c r="CM710" s="55"/>
      <c r="CN710" s="55"/>
      <c r="CO710" s="55"/>
      <c r="CP710" s="55"/>
      <c r="CQ710" s="55"/>
      <c r="CR710" s="55"/>
      <c r="CS710" s="55"/>
      <c r="CT710" s="55"/>
      <c r="CU710" s="55"/>
      <c r="CV710" s="55"/>
      <c r="CW710" s="55"/>
      <c r="CX710" s="55"/>
      <c r="CY710" s="55"/>
      <c r="CZ710" s="55"/>
      <c r="DA710" s="55"/>
      <c r="DB710" s="55"/>
      <c r="DC710" s="55"/>
      <c r="DD710" s="55"/>
      <c r="DE710" s="55"/>
      <c r="DF710" s="55"/>
      <c r="DG710" s="55"/>
      <c r="DH710" s="55"/>
      <c r="DI710" s="55"/>
      <c r="DJ710" s="55"/>
      <c r="DK710" s="55"/>
      <c r="DL710" s="55"/>
      <c r="DM710" s="55"/>
      <c r="DN710" s="55"/>
      <c r="DO710" s="55"/>
      <c r="DP710" s="55"/>
      <c r="DQ710" s="55"/>
      <c r="DR710" s="55"/>
      <c r="DS710" s="55"/>
      <c r="DT710" s="55"/>
      <c r="DU710" s="55"/>
      <c r="DV710" s="55"/>
    </row>
    <row r="711" spans="1:126" ht="8.25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5"/>
      <c r="BQ711" s="55"/>
      <c r="BR711" s="55"/>
      <c r="BS711" s="55"/>
      <c r="BT711" s="55"/>
      <c r="BU711" s="55"/>
      <c r="BV711" s="55"/>
      <c r="BW711" s="55"/>
      <c r="BX711" s="55"/>
      <c r="BY711" s="55"/>
      <c r="BZ711" s="55"/>
      <c r="CA711" s="55"/>
      <c r="CB711" s="55"/>
      <c r="CC711" s="55"/>
      <c r="CD711" s="55"/>
      <c r="CE711" s="55"/>
      <c r="CF711" s="55"/>
      <c r="CG711" s="55"/>
      <c r="CH711" s="55"/>
      <c r="CI711" s="55"/>
      <c r="CJ711" s="55"/>
      <c r="CK711" s="55"/>
      <c r="CL711" s="55"/>
      <c r="CM711" s="55"/>
      <c r="CN711" s="55"/>
      <c r="CO711" s="55"/>
      <c r="CP711" s="55"/>
      <c r="CQ711" s="55"/>
      <c r="CR711" s="55"/>
      <c r="CS711" s="55"/>
      <c r="CT711" s="55"/>
      <c r="CU711" s="55"/>
      <c r="CV711" s="55"/>
      <c r="CW711" s="55"/>
      <c r="CX711" s="55"/>
      <c r="CY711" s="55"/>
      <c r="CZ711" s="55"/>
      <c r="DA711" s="55"/>
      <c r="DB711" s="55"/>
      <c r="DC711" s="55"/>
      <c r="DD711" s="55"/>
      <c r="DE711" s="55"/>
      <c r="DF711" s="55"/>
      <c r="DG711" s="55"/>
      <c r="DH711" s="55"/>
      <c r="DI711" s="55"/>
      <c r="DJ711" s="55"/>
      <c r="DK711" s="55"/>
      <c r="DL711" s="55"/>
      <c r="DM711" s="55"/>
      <c r="DN711" s="55"/>
      <c r="DO711" s="55"/>
      <c r="DP711" s="55"/>
      <c r="DQ711" s="55"/>
      <c r="DR711" s="55"/>
      <c r="DS711" s="55"/>
      <c r="DT711" s="55"/>
      <c r="DU711" s="55"/>
      <c r="DV711" s="55"/>
    </row>
    <row r="712" spans="1:126" ht="8.25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5"/>
      <c r="BQ712" s="55"/>
      <c r="BR712" s="55"/>
      <c r="BS712" s="55"/>
      <c r="BT712" s="55"/>
      <c r="BU712" s="55"/>
      <c r="BV712" s="55"/>
      <c r="BW712" s="55"/>
      <c r="BX712" s="55"/>
      <c r="BY712" s="55"/>
      <c r="BZ712" s="55"/>
      <c r="CA712" s="55"/>
      <c r="CB712" s="55"/>
      <c r="CC712" s="55"/>
      <c r="CD712" s="55"/>
      <c r="CE712" s="55"/>
      <c r="CF712" s="55"/>
      <c r="CG712" s="55"/>
      <c r="CH712" s="55"/>
      <c r="CI712" s="55"/>
      <c r="CJ712" s="55"/>
      <c r="CK712" s="55"/>
      <c r="CL712" s="55"/>
      <c r="CM712" s="55"/>
      <c r="CN712" s="55"/>
      <c r="CO712" s="55"/>
      <c r="CP712" s="55"/>
      <c r="CQ712" s="55"/>
      <c r="CR712" s="55"/>
      <c r="CS712" s="55"/>
      <c r="CT712" s="55"/>
      <c r="CU712" s="55"/>
      <c r="CV712" s="55"/>
      <c r="CW712" s="55"/>
      <c r="CX712" s="55"/>
      <c r="CY712" s="55"/>
      <c r="CZ712" s="55"/>
      <c r="DA712" s="55"/>
      <c r="DB712" s="55"/>
      <c r="DC712" s="55"/>
      <c r="DD712" s="55"/>
      <c r="DE712" s="55"/>
      <c r="DF712" s="55"/>
      <c r="DG712" s="55"/>
      <c r="DH712" s="55"/>
      <c r="DI712" s="55"/>
      <c r="DJ712" s="55"/>
      <c r="DK712" s="55"/>
      <c r="DL712" s="55"/>
      <c r="DM712" s="55"/>
      <c r="DN712" s="55"/>
      <c r="DO712" s="55"/>
      <c r="DP712" s="55"/>
      <c r="DQ712" s="55"/>
      <c r="DR712" s="55"/>
      <c r="DS712" s="55"/>
      <c r="DT712" s="55"/>
      <c r="DU712" s="55"/>
      <c r="DV712" s="55"/>
    </row>
    <row r="713" spans="1:126" ht="8.25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5"/>
      <c r="BQ713" s="55"/>
      <c r="BR713" s="55"/>
      <c r="BS713" s="55"/>
      <c r="BT713" s="55"/>
      <c r="BU713" s="55"/>
      <c r="BV713" s="55"/>
      <c r="BW713" s="55"/>
      <c r="BX713" s="55"/>
      <c r="BY713" s="55"/>
      <c r="BZ713" s="55"/>
      <c r="CA713" s="55"/>
      <c r="CB713" s="55"/>
      <c r="CC713" s="55"/>
      <c r="CD713" s="55"/>
      <c r="CE713" s="55"/>
      <c r="CF713" s="55"/>
      <c r="CG713" s="55"/>
      <c r="CH713" s="55"/>
      <c r="CI713" s="55"/>
      <c r="CJ713" s="55"/>
      <c r="CK713" s="55"/>
      <c r="CL713" s="55"/>
      <c r="CM713" s="55"/>
      <c r="CN713" s="55"/>
      <c r="CO713" s="55"/>
      <c r="CP713" s="55"/>
      <c r="CQ713" s="55"/>
      <c r="CR713" s="55"/>
      <c r="CS713" s="55"/>
      <c r="CT713" s="55"/>
      <c r="CU713" s="55"/>
      <c r="CV713" s="55"/>
      <c r="CW713" s="55"/>
      <c r="CX713" s="55"/>
      <c r="CY713" s="55"/>
      <c r="CZ713" s="55"/>
      <c r="DA713" s="55"/>
      <c r="DB713" s="55"/>
      <c r="DC713" s="55"/>
      <c r="DD713" s="55"/>
      <c r="DE713" s="55"/>
      <c r="DF713" s="55"/>
      <c r="DG713" s="55"/>
      <c r="DH713" s="55"/>
      <c r="DI713" s="55"/>
      <c r="DJ713" s="55"/>
      <c r="DK713" s="55"/>
      <c r="DL713" s="55"/>
      <c r="DM713" s="55"/>
      <c r="DN713" s="55"/>
      <c r="DO713" s="55"/>
      <c r="DP713" s="55"/>
      <c r="DQ713" s="55"/>
      <c r="DR713" s="55"/>
      <c r="DS713" s="55"/>
      <c r="DT713" s="55"/>
      <c r="DU713" s="55"/>
      <c r="DV713" s="55"/>
    </row>
    <row r="714" spans="1:126" ht="8.25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5"/>
      <c r="BQ714" s="55"/>
      <c r="BR714" s="55"/>
      <c r="BS714" s="55"/>
      <c r="BT714" s="55"/>
      <c r="BU714" s="55"/>
      <c r="BV714" s="55"/>
      <c r="BW714" s="55"/>
      <c r="BX714" s="55"/>
      <c r="BY714" s="55"/>
      <c r="BZ714" s="55"/>
      <c r="CA714" s="55"/>
      <c r="CB714" s="55"/>
      <c r="CC714" s="55"/>
      <c r="CD714" s="55"/>
      <c r="CE714" s="55"/>
      <c r="CF714" s="55"/>
      <c r="CG714" s="55"/>
      <c r="CH714" s="55"/>
      <c r="CI714" s="55"/>
      <c r="CJ714" s="55"/>
      <c r="CK714" s="55"/>
      <c r="CL714" s="55"/>
      <c r="CM714" s="55"/>
      <c r="CN714" s="55"/>
      <c r="CO714" s="55"/>
      <c r="CP714" s="55"/>
      <c r="CQ714" s="55"/>
      <c r="CR714" s="55"/>
      <c r="CS714" s="55"/>
      <c r="CT714" s="55"/>
      <c r="CU714" s="55"/>
      <c r="CV714" s="55"/>
      <c r="CW714" s="55"/>
      <c r="CX714" s="55"/>
      <c r="CY714" s="55"/>
      <c r="CZ714" s="55"/>
      <c r="DA714" s="55"/>
      <c r="DB714" s="55"/>
      <c r="DC714" s="55"/>
      <c r="DD714" s="55"/>
      <c r="DE714" s="55"/>
      <c r="DF714" s="55"/>
      <c r="DG714" s="55"/>
      <c r="DH714" s="55"/>
      <c r="DI714" s="55"/>
      <c r="DJ714" s="55"/>
      <c r="DK714" s="55"/>
      <c r="DL714" s="55"/>
      <c r="DM714" s="55"/>
      <c r="DN714" s="55"/>
      <c r="DO714" s="55"/>
      <c r="DP714" s="55"/>
      <c r="DQ714" s="55"/>
      <c r="DR714" s="55"/>
      <c r="DS714" s="55"/>
      <c r="DT714" s="55"/>
      <c r="DU714" s="55"/>
      <c r="DV714" s="55"/>
    </row>
    <row r="715" spans="1:126" ht="8.25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5"/>
      <c r="BQ715" s="55"/>
      <c r="BR715" s="55"/>
      <c r="BS715" s="55"/>
      <c r="BT715" s="55"/>
      <c r="BU715" s="55"/>
      <c r="BV715" s="55"/>
      <c r="BW715" s="55"/>
      <c r="BX715" s="55"/>
      <c r="BY715" s="55"/>
      <c r="BZ715" s="55"/>
      <c r="CA715" s="55"/>
      <c r="CB715" s="55"/>
      <c r="CC715" s="55"/>
      <c r="CD715" s="55"/>
      <c r="CE715" s="55"/>
      <c r="CF715" s="55"/>
      <c r="CG715" s="55"/>
      <c r="CH715" s="55"/>
      <c r="CI715" s="55"/>
      <c r="CJ715" s="55"/>
      <c r="CK715" s="55"/>
      <c r="CL715" s="55"/>
      <c r="CM715" s="55"/>
      <c r="CN715" s="55"/>
      <c r="CO715" s="55"/>
      <c r="CP715" s="55"/>
      <c r="CQ715" s="55"/>
      <c r="CR715" s="55"/>
      <c r="CS715" s="55"/>
      <c r="CT715" s="55"/>
      <c r="CU715" s="55"/>
      <c r="CV715" s="55"/>
      <c r="CW715" s="55"/>
      <c r="CX715" s="55"/>
      <c r="CY715" s="55"/>
      <c r="CZ715" s="55"/>
      <c r="DA715" s="55"/>
      <c r="DB715" s="55"/>
      <c r="DC715" s="55"/>
      <c r="DD715" s="55"/>
      <c r="DE715" s="55"/>
      <c r="DF715" s="55"/>
      <c r="DG715" s="55"/>
      <c r="DH715" s="55"/>
      <c r="DI715" s="55"/>
      <c r="DJ715" s="55"/>
      <c r="DK715" s="55"/>
      <c r="DL715" s="55"/>
      <c r="DM715" s="55"/>
      <c r="DN715" s="55"/>
      <c r="DO715" s="55"/>
      <c r="DP715" s="55"/>
      <c r="DQ715" s="55"/>
      <c r="DR715" s="55"/>
      <c r="DS715" s="55"/>
      <c r="DT715" s="55"/>
      <c r="DU715" s="55"/>
      <c r="DV715" s="55"/>
    </row>
    <row r="716" spans="1:126" ht="8.25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5"/>
      <c r="BQ716" s="55"/>
      <c r="BR716" s="55"/>
      <c r="BS716" s="55"/>
      <c r="BT716" s="55"/>
      <c r="BU716" s="55"/>
      <c r="BV716" s="55"/>
      <c r="BW716" s="55"/>
      <c r="BX716" s="55"/>
      <c r="BY716" s="55"/>
      <c r="BZ716" s="55"/>
      <c r="CA716" s="55"/>
      <c r="CB716" s="55"/>
      <c r="CC716" s="55"/>
      <c r="CD716" s="55"/>
      <c r="CE716" s="55"/>
      <c r="CF716" s="55"/>
      <c r="CG716" s="55"/>
      <c r="CH716" s="55"/>
      <c r="CI716" s="55"/>
      <c r="CJ716" s="55"/>
      <c r="CK716" s="55"/>
      <c r="CL716" s="55"/>
      <c r="CM716" s="55"/>
      <c r="CN716" s="55"/>
      <c r="CO716" s="55"/>
      <c r="CP716" s="55"/>
      <c r="CQ716" s="55"/>
      <c r="CR716" s="55"/>
      <c r="CS716" s="55"/>
      <c r="CT716" s="55"/>
      <c r="CU716" s="55"/>
      <c r="CV716" s="55"/>
      <c r="CW716" s="55"/>
      <c r="CX716" s="55"/>
      <c r="CY716" s="55"/>
      <c r="CZ716" s="55"/>
      <c r="DA716" s="55"/>
      <c r="DB716" s="55"/>
      <c r="DC716" s="55"/>
      <c r="DD716" s="55"/>
      <c r="DE716" s="55"/>
      <c r="DF716" s="55"/>
      <c r="DG716" s="55"/>
      <c r="DH716" s="55"/>
      <c r="DI716" s="55"/>
      <c r="DJ716" s="55"/>
      <c r="DK716" s="55"/>
      <c r="DL716" s="55"/>
      <c r="DM716" s="55"/>
      <c r="DN716" s="55"/>
      <c r="DO716" s="55"/>
      <c r="DP716" s="55"/>
      <c r="DQ716" s="55"/>
      <c r="DR716" s="55"/>
      <c r="DS716" s="55"/>
      <c r="DT716" s="55"/>
      <c r="DU716" s="55"/>
      <c r="DV716" s="55"/>
    </row>
    <row r="717" spans="1:126" ht="8.25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5"/>
      <c r="BQ717" s="55"/>
      <c r="BR717" s="55"/>
      <c r="BS717" s="55"/>
      <c r="BT717" s="55"/>
      <c r="BU717" s="55"/>
      <c r="BV717" s="55"/>
      <c r="BW717" s="55"/>
      <c r="BX717" s="55"/>
      <c r="BY717" s="55"/>
      <c r="BZ717" s="55"/>
      <c r="CA717" s="55"/>
      <c r="CB717" s="55"/>
      <c r="CC717" s="55"/>
      <c r="CD717" s="55"/>
      <c r="CE717" s="55"/>
      <c r="CF717" s="55"/>
      <c r="CG717" s="55"/>
      <c r="CH717" s="55"/>
      <c r="CI717" s="55"/>
      <c r="CJ717" s="55"/>
      <c r="CK717" s="55"/>
      <c r="CL717" s="55"/>
      <c r="CM717" s="55"/>
      <c r="CN717" s="55"/>
      <c r="CO717" s="55"/>
      <c r="CP717" s="55"/>
      <c r="CQ717" s="55"/>
      <c r="CR717" s="55"/>
      <c r="CS717" s="55"/>
      <c r="CT717" s="55"/>
      <c r="CU717" s="55"/>
      <c r="CV717" s="55"/>
      <c r="CW717" s="55"/>
      <c r="CX717" s="55"/>
      <c r="CY717" s="55"/>
      <c r="CZ717" s="55"/>
      <c r="DA717" s="55"/>
      <c r="DB717" s="55"/>
      <c r="DC717" s="55"/>
      <c r="DD717" s="55"/>
      <c r="DE717" s="55"/>
      <c r="DF717" s="55"/>
      <c r="DG717" s="55"/>
      <c r="DH717" s="55"/>
      <c r="DI717" s="55"/>
      <c r="DJ717" s="55"/>
      <c r="DK717" s="55"/>
      <c r="DL717" s="55"/>
      <c r="DM717" s="55"/>
      <c r="DN717" s="55"/>
      <c r="DO717" s="55"/>
      <c r="DP717" s="55"/>
      <c r="DQ717" s="55"/>
      <c r="DR717" s="55"/>
      <c r="DS717" s="55"/>
      <c r="DT717" s="55"/>
      <c r="DU717" s="55"/>
      <c r="DV717" s="55"/>
    </row>
    <row r="718" spans="1:126" ht="8.25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</row>
    <row r="719" spans="1:126" ht="8.25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5"/>
      <c r="BQ719" s="55"/>
      <c r="BR719" s="55"/>
      <c r="BS719" s="55"/>
      <c r="BT719" s="55"/>
      <c r="BU719" s="55"/>
      <c r="BV719" s="55"/>
      <c r="BW719" s="55"/>
      <c r="BX719" s="55"/>
      <c r="BY719" s="55"/>
      <c r="BZ719" s="55"/>
      <c r="CA719" s="55"/>
      <c r="CB719" s="55"/>
      <c r="CC719" s="55"/>
      <c r="CD719" s="55"/>
      <c r="CE719" s="55"/>
      <c r="CF719" s="55"/>
      <c r="CG719" s="55"/>
      <c r="CH719" s="55"/>
      <c r="CI719" s="55"/>
      <c r="CJ719" s="55"/>
      <c r="CK719" s="55"/>
      <c r="CL719" s="55"/>
      <c r="CM719" s="55"/>
      <c r="CN719" s="55"/>
      <c r="CO719" s="55"/>
      <c r="CP719" s="55"/>
      <c r="CQ719" s="55"/>
      <c r="CR719" s="55"/>
      <c r="CS719" s="55"/>
      <c r="CT719" s="55"/>
      <c r="CU719" s="55"/>
      <c r="CV719" s="55"/>
      <c r="CW719" s="55"/>
      <c r="CX719" s="55"/>
      <c r="CY719" s="55"/>
      <c r="CZ719" s="55"/>
      <c r="DA719" s="55"/>
      <c r="DB719" s="55"/>
      <c r="DC719" s="55"/>
      <c r="DD719" s="55"/>
      <c r="DE719" s="55"/>
      <c r="DF719" s="55"/>
      <c r="DG719" s="55"/>
      <c r="DH719" s="55"/>
      <c r="DI719" s="55"/>
      <c r="DJ719" s="55"/>
      <c r="DK719" s="55"/>
      <c r="DL719" s="55"/>
      <c r="DM719" s="55"/>
      <c r="DN719" s="55"/>
      <c r="DO719" s="55"/>
      <c r="DP719" s="55"/>
      <c r="DQ719" s="55"/>
      <c r="DR719" s="55"/>
      <c r="DS719" s="55"/>
      <c r="DT719" s="55"/>
      <c r="DU719" s="55"/>
      <c r="DV719" s="55"/>
    </row>
    <row r="720" spans="1:126" ht="8.25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5"/>
      <c r="BQ720" s="55"/>
      <c r="BR720" s="55"/>
      <c r="BS720" s="55"/>
      <c r="BT720" s="55"/>
      <c r="BU720" s="55"/>
      <c r="BV720" s="55"/>
      <c r="BW720" s="55"/>
      <c r="BX720" s="55"/>
      <c r="BY720" s="55"/>
      <c r="BZ720" s="55"/>
      <c r="CA720" s="55"/>
      <c r="CB720" s="55"/>
      <c r="CC720" s="55"/>
      <c r="CD720" s="55"/>
      <c r="CE720" s="55"/>
      <c r="CF720" s="55"/>
      <c r="CG720" s="55"/>
      <c r="CH720" s="55"/>
      <c r="CI720" s="55"/>
      <c r="CJ720" s="55"/>
      <c r="CK720" s="55"/>
      <c r="CL720" s="55"/>
      <c r="CM720" s="55"/>
      <c r="CN720" s="55"/>
      <c r="CO720" s="55"/>
      <c r="CP720" s="55"/>
      <c r="CQ720" s="55"/>
      <c r="CR720" s="55"/>
      <c r="CS720" s="55"/>
      <c r="CT720" s="55"/>
      <c r="CU720" s="55"/>
      <c r="CV720" s="55"/>
      <c r="CW720" s="55"/>
      <c r="CX720" s="55"/>
      <c r="CY720" s="55"/>
      <c r="CZ720" s="55"/>
      <c r="DA720" s="55"/>
      <c r="DB720" s="55"/>
      <c r="DC720" s="55"/>
      <c r="DD720" s="55"/>
      <c r="DE720" s="55"/>
      <c r="DF720" s="55"/>
      <c r="DG720" s="55"/>
      <c r="DH720" s="55"/>
      <c r="DI720" s="55"/>
      <c r="DJ720" s="55"/>
      <c r="DK720" s="55"/>
      <c r="DL720" s="55"/>
      <c r="DM720" s="55"/>
      <c r="DN720" s="55"/>
      <c r="DO720" s="55"/>
      <c r="DP720" s="55"/>
      <c r="DQ720" s="55"/>
      <c r="DR720" s="55"/>
      <c r="DS720" s="55"/>
      <c r="DT720" s="55"/>
      <c r="DU720" s="55"/>
      <c r="DV720" s="55"/>
    </row>
    <row r="721" spans="1:126" ht="8.25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5"/>
      <c r="BQ721" s="55"/>
      <c r="BR721" s="55"/>
      <c r="BS721" s="55"/>
      <c r="BT721" s="55"/>
      <c r="BU721" s="55"/>
      <c r="BV721" s="55"/>
      <c r="BW721" s="55"/>
      <c r="BX721" s="55"/>
      <c r="BY721" s="55"/>
      <c r="BZ721" s="55"/>
      <c r="CA721" s="55"/>
      <c r="CB721" s="55"/>
      <c r="CC721" s="55"/>
      <c r="CD721" s="55"/>
      <c r="CE721" s="55"/>
      <c r="CF721" s="55"/>
      <c r="CG721" s="55"/>
      <c r="CH721" s="55"/>
      <c r="CI721" s="55"/>
      <c r="CJ721" s="55"/>
      <c r="CK721" s="55"/>
      <c r="CL721" s="55"/>
      <c r="CM721" s="55"/>
      <c r="CN721" s="55"/>
      <c r="CO721" s="55"/>
      <c r="CP721" s="55"/>
      <c r="CQ721" s="55"/>
      <c r="CR721" s="55"/>
      <c r="CS721" s="55"/>
      <c r="CT721" s="55"/>
      <c r="CU721" s="55"/>
      <c r="CV721" s="55"/>
      <c r="CW721" s="55"/>
      <c r="CX721" s="55"/>
      <c r="CY721" s="55"/>
      <c r="CZ721" s="55"/>
      <c r="DA721" s="55"/>
      <c r="DB721" s="55"/>
      <c r="DC721" s="55"/>
      <c r="DD721" s="55"/>
      <c r="DE721" s="55"/>
      <c r="DF721" s="55"/>
      <c r="DG721" s="55"/>
      <c r="DH721" s="55"/>
      <c r="DI721" s="55"/>
      <c r="DJ721" s="55"/>
      <c r="DK721" s="55"/>
      <c r="DL721" s="55"/>
      <c r="DM721" s="55"/>
      <c r="DN721" s="55"/>
      <c r="DO721" s="55"/>
      <c r="DP721" s="55"/>
      <c r="DQ721" s="55"/>
      <c r="DR721" s="55"/>
      <c r="DS721" s="55"/>
      <c r="DT721" s="55"/>
      <c r="DU721" s="55"/>
      <c r="DV721" s="55"/>
    </row>
    <row r="722" spans="1:126" ht="8.25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5"/>
      <c r="BQ722" s="55"/>
      <c r="BR722" s="55"/>
      <c r="BS722" s="55"/>
      <c r="BT722" s="55"/>
      <c r="BU722" s="55"/>
      <c r="BV722" s="55"/>
      <c r="BW722" s="55"/>
      <c r="BX722" s="55"/>
      <c r="BY722" s="55"/>
      <c r="BZ722" s="55"/>
      <c r="CA722" s="55"/>
      <c r="CB722" s="55"/>
      <c r="CC722" s="55"/>
      <c r="CD722" s="55"/>
      <c r="CE722" s="55"/>
      <c r="CF722" s="55"/>
      <c r="CG722" s="55"/>
      <c r="CH722" s="55"/>
      <c r="CI722" s="55"/>
      <c r="CJ722" s="55"/>
      <c r="CK722" s="55"/>
      <c r="CL722" s="55"/>
      <c r="CM722" s="55"/>
      <c r="CN722" s="55"/>
      <c r="CO722" s="55"/>
      <c r="CP722" s="55"/>
      <c r="CQ722" s="55"/>
      <c r="CR722" s="55"/>
      <c r="CS722" s="55"/>
      <c r="CT722" s="55"/>
      <c r="CU722" s="55"/>
      <c r="CV722" s="55"/>
      <c r="CW722" s="55"/>
      <c r="CX722" s="55"/>
      <c r="CY722" s="55"/>
      <c r="CZ722" s="55"/>
      <c r="DA722" s="55"/>
      <c r="DB722" s="55"/>
      <c r="DC722" s="55"/>
      <c r="DD722" s="55"/>
      <c r="DE722" s="55"/>
      <c r="DF722" s="55"/>
      <c r="DG722" s="55"/>
      <c r="DH722" s="55"/>
      <c r="DI722" s="55"/>
      <c r="DJ722" s="55"/>
      <c r="DK722" s="55"/>
      <c r="DL722" s="55"/>
      <c r="DM722" s="55"/>
      <c r="DN722" s="55"/>
      <c r="DO722" s="55"/>
      <c r="DP722" s="55"/>
      <c r="DQ722" s="55"/>
      <c r="DR722" s="55"/>
      <c r="DS722" s="55"/>
      <c r="DT722" s="55"/>
      <c r="DU722" s="55"/>
      <c r="DV722" s="55"/>
    </row>
    <row r="723" spans="1:126" ht="8.25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5"/>
      <c r="BQ723" s="55"/>
      <c r="BR723" s="55"/>
      <c r="BS723" s="55"/>
      <c r="BT723" s="55"/>
      <c r="BU723" s="55"/>
      <c r="BV723" s="55"/>
      <c r="BW723" s="55"/>
      <c r="BX723" s="55"/>
      <c r="BY723" s="55"/>
      <c r="BZ723" s="55"/>
      <c r="CA723" s="55"/>
      <c r="CB723" s="55"/>
      <c r="CC723" s="55"/>
      <c r="CD723" s="55"/>
      <c r="CE723" s="55"/>
      <c r="CF723" s="55"/>
      <c r="CG723" s="55"/>
      <c r="CH723" s="55"/>
      <c r="CI723" s="55"/>
      <c r="CJ723" s="55"/>
      <c r="CK723" s="55"/>
      <c r="CL723" s="55"/>
      <c r="CM723" s="55"/>
      <c r="CN723" s="55"/>
      <c r="CO723" s="55"/>
      <c r="CP723" s="55"/>
      <c r="CQ723" s="55"/>
      <c r="CR723" s="55"/>
      <c r="CS723" s="55"/>
      <c r="CT723" s="55"/>
      <c r="CU723" s="55"/>
      <c r="CV723" s="55"/>
      <c r="CW723" s="55"/>
      <c r="CX723" s="55"/>
      <c r="CY723" s="55"/>
      <c r="CZ723" s="55"/>
      <c r="DA723" s="55"/>
      <c r="DB723" s="55"/>
      <c r="DC723" s="55"/>
      <c r="DD723" s="55"/>
      <c r="DE723" s="55"/>
      <c r="DF723" s="55"/>
      <c r="DG723" s="55"/>
      <c r="DH723" s="55"/>
      <c r="DI723" s="55"/>
      <c r="DJ723" s="55"/>
      <c r="DK723" s="55"/>
      <c r="DL723" s="55"/>
      <c r="DM723" s="55"/>
      <c r="DN723" s="55"/>
      <c r="DO723" s="55"/>
      <c r="DP723" s="55"/>
      <c r="DQ723" s="55"/>
      <c r="DR723" s="55"/>
      <c r="DS723" s="55"/>
      <c r="DT723" s="55"/>
      <c r="DU723" s="55"/>
      <c r="DV723" s="55"/>
    </row>
    <row r="724" spans="1:126" ht="8.25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5"/>
      <c r="BQ724" s="55"/>
      <c r="BR724" s="55"/>
      <c r="BS724" s="55"/>
      <c r="BT724" s="55"/>
      <c r="BU724" s="55"/>
      <c r="BV724" s="55"/>
      <c r="BW724" s="55"/>
      <c r="BX724" s="55"/>
      <c r="BY724" s="55"/>
      <c r="BZ724" s="55"/>
      <c r="CA724" s="55"/>
      <c r="CB724" s="55"/>
      <c r="CC724" s="55"/>
      <c r="CD724" s="55"/>
      <c r="CE724" s="55"/>
      <c r="CF724" s="55"/>
      <c r="CG724" s="55"/>
      <c r="CH724" s="55"/>
      <c r="CI724" s="55"/>
      <c r="CJ724" s="55"/>
      <c r="CK724" s="55"/>
      <c r="CL724" s="55"/>
      <c r="CM724" s="55"/>
      <c r="CN724" s="55"/>
      <c r="CO724" s="55"/>
      <c r="CP724" s="55"/>
      <c r="CQ724" s="55"/>
      <c r="CR724" s="55"/>
      <c r="CS724" s="55"/>
      <c r="CT724" s="55"/>
      <c r="CU724" s="55"/>
      <c r="CV724" s="55"/>
      <c r="CW724" s="55"/>
      <c r="CX724" s="55"/>
      <c r="CY724" s="55"/>
      <c r="CZ724" s="55"/>
      <c r="DA724" s="55"/>
      <c r="DB724" s="55"/>
      <c r="DC724" s="55"/>
      <c r="DD724" s="55"/>
      <c r="DE724" s="55"/>
      <c r="DF724" s="55"/>
      <c r="DG724" s="55"/>
      <c r="DH724" s="55"/>
      <c r="DI724" s="55"/>
      <c r="DJ724" s="55"/>
      <c r="DK724" s="55"/>
      <c r="DL724" s="55"/>
      <c r="DM724" s="55"/>
      <c r="DN724" s="55"/>
      <c r="DO724" s="55"/>
      <c r="DP724" s="55"/>
      <c r="DQ724" s="55"/>
      <c r="DR724" s="55"/>
      <c r="DS724" s="55"/>
      <c r="DT724" s="55"/>
      <c r="DU724" s="55"/>
      <c r="DV724" s="55"/>
    </row>
    <row r="725" spans="1:126" ht="8.25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5"/>
      <c r="BQ725" s="55"/>
      <c r="BR725" s="55"/>
      <c r="BS725" s="55"/>
      <c r="BT725" s="55"/>
      <c r="BU725" s="55"/>
      <c r="BV725" s="55"/>
      <c r="BW725" s="55"/>
      <c r="BX725" s="55"/>
      <c r="BY725" s="55"/>
      <c r="BZ725" s="55"/>
      <c r="CA725" s="55"/>
      <c r="CB725" s="55"/>
      <c r="CC725" s="55"/>
      <c r="CD725" s="55"/>
      <c r="CE725" s="55"/>
      <c r="CF725" s="55"/>
      <c r="CG725" s="55"/>
      <c r="CH725" s="55"/>
      <c r="CI725" s="55"/>
      <c r="CJ725" s="55"/>
      <c r="CK725" s="55"/>
      <c r="CL725" s="55"/>
      <c r="CM725" s="55"/>
      <c r="CN725" s="55"/>
      <c r="CO725" s="55"/>
      <c r="CP725" s="55"/>
      <c r="CQ725" s="55"/>
      <c r="CR725" s="55"/>
      <c r="CS725" s="55"/>
      <c r="CT725" s="55"/>
      <c r="CU725" s="55"/>
      <c r="CV725" s="55"/>
      <c r="CW725" s="55"/>
      <c r="CX725" s="55"/>
      <c r="CY725" s="55"/>
      <c r="CZ725" s="55"/>
      <c r="DA725" s="55"/>
      <c r="DB725" s="55"/>
      <c r="DC725" s="55"/>
      <c r="DD725" s="55"/>
      <c r="DE725" s="55"/>
      <c r="DF725" s="55"/>
      <c r="DG725" s="55"/>
      <c r="DH725" s="55"/>
      <c r="DI725" s="55"/>
      <c r="DJ725" s="55"/>
      <c r="DK725" s="55"/>
      <c r="DL725" s="55"/>
      <c r="DM725" s="55"/>
      <c r="DN725" s="55"/>
      <c r="DO725" s="55"/>
      <c r="DP725" s="55"/>
      <c r="DQ725" s="55"/>
      <c r="DR725" s="55"/>
      <c r="DS725" s="55"/>
      <c r="DT725" s="55"/>
      <c r="DU725" s="55"/>
      <c r="DV725" s="55"/>
    </row>
    <row r="726" spans="1:126" ht="8.25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5"/>
      <c r="BQ726" s="55"/>
      <c r="BR726" s="55"/>
      <c r="BS726" s="55"/>
      <c r="BT726" s="55"/>
      <c r="BU726" s="55"/>
      <c r="BV726" s="55"/>
      <c r="BW726" s="55"/>
      <c r="BX726" s="55"/>
      <c r="BY726" s="55"/>
      <c r="BZ726" s="55"/>
      <c r="CA726" s="55"/>
      <c r="CB726" s="55"/>
      <c r="CC726" s="55"/>
      <c r="CD726" s="55"/>
      <c r="CE726" s="55"/>
      <c r="CF726" s="55"/>
      <c r="CG726" s="55"/>
      <c r="CH726" s="55"/>
      <c r="CI726" s="55"/>
      <c r="CJ726" s="55"/>
      <c r="CK726" s="55"/>
      <c r="CL726" s="55"/>
      <c r="CM726" s="55"/>
      <c r="CN726" s="55"/>
      <c r="CO726" s="55"/>
      <c r="CP726" s="55"/>
      <c r="CQ726" s="55"/>
      <c r="CR726" s="55"/>
      <c r="CS726" s="55"/>
      <c r="CT726" s="55"/>
      <c r="CU726" s="55"/>
      <c r="CV726" s="55"/>
      <c r="CW726" s="55"/>
      <c r="CX726" s="55"/>
      <c r="CY726" s="55"/>
      <c r="CZ726" s="55"/>
      <c r="DA726" s="55"/>
      <c r="DB726" s="55"/>
      <c r="DC726" s="55"/>
      <c r="DD726" s="55"/>
      <c r="DE726" s="55"/>
      <c r="DF726" s="55"/>
      <c r="DG726" s="55"/>
      <c r="DH726" s="55"/>
      <c r="DI726" s="55"/>
      <c r="DJ726" s="55"/>
      <c r="DK726" s="55"/>
      <c r="DL726" s="55"/>
      <c r="DM726" s="55"/>
      <c r="DN726" s="55"/>
      <c r="DO726" s="55"/>
      <c r="DP726" s="55"/>
      <c r="DQ726" s="55"/>
      <c r="DR726" s="55"/>
      <c r="DS726" s="55"/>
      <c r="DT726" s="55"/>
      <c r="DU726" s="55"/>
      <c r="DV726" s="55"/>
    </row>
    <row r="727" spans="1:126" ht="8.25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5"/>
      <c r="BQ727" s="55"/>
      <c r="BR727" s="55"/>
      <c r="BS727" s="55"/>
      <c r="BT727" s="55"/>
      <c r="BU727" s="55"/>
      <c r="BV727" s="55"/>
      <c r="BW727" s="55"/>
      <c r="BX727" s="55"/>
      <c r="BY727" s="55"/>
      <c r="BZ727" s="55"/>
      <c r="CA727" s="55"/>
      <c r="CB727" s="55"/>
      <c r="CC727" s="55"/>
      <c r="CD727" s="55"/>
      <c r="CE727" s="55"/>
      <c r="CF727" s="55"/>
      <c r="CG727" s="55"/>
      <c r="CH727" s="55"/>
      <c r="CI727" s="55"/>
      <c r="CJ727" s="55"/>
      <c r="CK727" s="55"/>
      <c r="CL727" s="55"/>
      <c r="CM727" s="55"/>
      <c r="CN727" s="55"/>
      <c r="CO727" s="55"/>
      <c r="CP727" s="55"/>
      <c r="CQ727" s="55"/>
      <c r="CR727" s="55"/>
      <c r="CS727" s="55"/>
      <c r="CT727" s="55"/>
      <c r="CU727" s="55"/>
      <c r="CV727" s="55"/>
      <c r="CW727" s="55"/>
      <c r="CX727" s="55"/>
      <c r="CY727" s="55"/>
      <c r="CZ727" s="55"/>
      <c r="DA727" s="55"/>
      <c r="DB727" s="55"/>
      <c r="DC727" s="55"/>
      <c r="DD727" s="55"/>
      <c r="DE727" s="55"/>
      <c r="DF727" s="55"/>
      <c r="DG727" s="55"/>
      <c r="DH727" s="55"/>
      <c r="DI727" s="55"/>
      <c r="DJ727" s="55"/>
      <c r="DK727" s="55"/>
      <c r="DL727" s="55"/>
      <c r="DM727" s="55"/>
      <c r="DN727" s="55"/>
      <c r="DO727" s="55"/>
      <c r="DP727" s="55"/>
      <c r="DQ727" s="55"/>
      <c r="DR727" s="55"/>
      <c r="DS727" s="55"/>
      <c r="DT727" s="55"/>
      <c r="DU727" s="55"/>
      <c r="DV727" s="55"/>
    </row>
    <row r="728" spans="1:126" ht="8.25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5"/>
      <c r="BQ728" s="55"/>
      <c r="BR728" s="55"/>
      <c r="BS728" s="55"/>
      <c r="BT728" s="55"/>
      <c r="BU728" s="55"/>
      <c r="BV728" s="55"/>
      <c r="BW728" s="55"/>
      <c r="BX728" s="55"/>
      <c r="BY728" s="55"/>
      <c r="BZ728" s="55"/>
      <c r="CA728" s="55"/>
      <c r="CB728" s="55"/>
      <c r="CC728" s="55"/>
      <c r="CD728" s="55"/>
      <c r="CE728" s="55"/>
      <c r="CF728" s="55"/>
      <c r="CG728" s="55"/>
      <c r="CH728" s="55"/>
      <c r="CI728" s="55"/>
      <c r="CJ728" s="55"/>
      <c r="CK728" s="55"/>
      <c r="CL728" s="55"/>
      <c r="CM728" s="55"/>
      <c r="CN728" s="55"/>
      <c r="CO728" s="55"/>
      <c r="CP728" s="55"/>
      <c r="CQ728" s="55"/>
      <c r="CR728" s="55"/>
      <c r="CS728" s="55"/>
      <c r="CT728" s="55"/>
      <c r="CU728" s="55"/>
      <c r="CV728" s="55"/>
      <c r="CW728" s="55"/>
      <c r="CX728" s="55"/>
      <c r="CY728" s="55"/>
      <c r="CZ728" s="55"/>
      <c r="DA728" s="55"/>
      <c r="DB728" s="55"/>
      <c r="DC728" s="55"/>
      <c r="DD728" s="55"/>
      <c r="DE728" s="55"/>
      <c r="DF728" s="55"/>
      <c r="DG728" s="55"/>
      <c r="DH728" s="55"/>
      <c r="DI728" s="55"/>
      <c r="DJ728" s="55"/>
      <c r="DK728" s="55"/>
      <c r="DL728" s="55"/>
      <c r="DM728" s="55"/>
      <c r="DN728" s="55"/>
      <c r="DO728" s="55"/>
      <c r="DP728" s="55"/>
      <c r="DQ728" s="55"/>
      <c r="DR728" s="55"/>
      <c r="DS728" s="55"/>
      <c r="DT728" s="55"/>
      <c r="DU728" s="55"/>
      <c r="DV728" s="55"/>
    </row>
    <row r="729" spans="1:126" ht="8.25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5"/>
      <c r="BQ729" s="55"/>
      <c r="BR729" s="55"/>
      <c r="BS729" s="55"/>
      <c r="BT729" s="55"/>
      <c r="BU729" s="55"/>
      <c r="BV729" s="55"/>
      <c r="BW729" s="55"/>
      <c r="BX729" s="55"/>
      <c r="BY729" s="55"/>
      <c r="BZ729" s="55"/>
      <c r="CA729" s="55"/>
      <c r="CB729" s="55"/>
      <c r="CC729" s="55"/>
      <c r="CD729" s="55"/>
      <c r="CE729" s="55"/>
      <c r="CF729" s="55"/>
      <c r="CG729" s="55"/>
      <c r="CH729" s="55"/>
      <c r="CI729" s="55"/>
      <c r="CJ729" s="55"/>
      <c r="CK729" s="55"/>
      <c r="CL729" s="55"/>
      <c r="CM729" s="55"/>
      <c r="CN729" s="55"/>
      <c r="CO729" s="55"/>
      <c r="CP729" s="55"/>
      <c r="CQ729" s="55"/>
      <c r="CR729" s="55"/>
      <c r="CS729" s="55"/>
      <c r="CT729" s="55"/>
      <c r="CU729" s="55"/>
      <c r="CV729" s="55"/>
      <c r="CW729" s="55"/>
      <c r="CX729" s="55"/>
      <c r="CY729" s="55"/>
      <c r="CZ729" s="55"/>
      <c r="DA729" s="55"/>
      <c r="DB729" s="55"/>
      <c r="DC729" s="55"/>
      <c r="DD729" s="55"/>
      <c r="DE729" s="55"/>
      <c r="DF729" s="55"/>
      <c r="DG729" s="55"/>
      <c r="DH729" s="55"/>
      <c r="DI729" s="55"/>
      <c r="DJ729" s="55"/>
      <c r="DK729" s="55"/>
      <c r="DL729" s="55"/>
      <c r="DM729" s="55"/>
      <c r="DN729" s="55"/>
      <c r="DO729" s="55"/>
      <c r="DP729" s="55"/>
      <c r="DQ729" s="55"/>
      <c r="DR729" s="55"/>
      <c r="DS729" s="55"/>
      <c r="DT729" s="55"/>
      <c r="DU729" s="55"/>
      <c r="DV729" s="55"/>
    </row>
    <row r="730" spans="1:126" ht="8.25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5"/>
      <c r="BQ730" s="55"/>
      <c r="BR730" s="55"/>
      <c r="BS730" s="55"/>
      <c r="BT730" s="55"/>
      <c r="BU730" s="55"/>
      <c r="BV730" s="55"/>
      <c r="BW730" s="55"/>
      <c r="BX730" s="55"/>
      <c r="BY730" s="55"/>
      <c r="BZ730" s="55"/>
      <c r="CA730" s="55"/>
      <c r="CB730" s="55"/>
      <c r="CC730" s="55"/>
      <c r="CD730" s="55"/>
      <c r="CE730" s="55"/>
      <c r="CF730" s="55"/>
      <c r="CG730" s="55"/>
      <c r="CH730" s="55"/>
      <c r="CI730" s="55"/>
      <c r="CJ730" s="55"/>
      <c r="CK730" s="55"/>
      <c r="CL730" s="55"/>
      <c r="CM730" s="55"/>
      <c r="CN730" s="55"/>
      <c r="CO730" s="55"/>
      <c r="CP730" s="55"/>
      <c r="CQ730" s="55"/>
      <c r="CR730" s="55"/>
      <c r="CS730" s="55"/>
      <c r="CT730" s="55"/>
      <c r="CU730" s="55"/>
      <c r="CV730" s="55"/>
      <c r="CW730" s="55"/>
      <c r="CX730" s="55"/>
      <c r="CY730" s="55"/>
      <c r="CZ730" s="55"/>
      <c r="DA730" s="55"/>
      <c r="DB730" s="55"/>
      <c r="DC730" s="55"/>
      <c r="DD730" s="55"/>
      <c r="DE730" s="55"/>
      <c r="DF730" s="55"/>
      <c r="DG730" s="55"/>
      <c r="DH730" s="55"/>
      <c r="DI730" s="55"/>
      <c r="DJ730" s="55"/>
      <c r="DK730" s="55"/>
      <c r="DL730" s="55"/>
      <c r="DM730" s="55"/>
      <c r="DN730" s="55"/>
      <c r="DO730" s="55"/>
      <c r="DP730" s="55"/>
      <c r="DQ730" s="55"/>
      <c r="DR730" s="55"/>
      <c r="DS730" s="55"/>
      <c r="DT730" s="55"/>
      <c r="DU730" s="55"/>
      <c r="DV730" s="55"/>
    </row>
    <row r="731" spans="1:126" ht="8.25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5"/>
      <c r="BQ731" s="55"/>
      <c r="BR731" s="55"/>
      <c r="BS731" s="55"/>
      <c r="BT731" s="55"/>
      <c r="BU731" s="55"/>
      <c r="BV731" s="55"/>
      <c r="BW731" s="55"/>
      <c r="BX731" s="55"/>
      <c r="BY731" s="55"/>
      <c r="BZ731" s="55"/>
      <c r="CA731" s="55"/>
      <c r="CB731" s="55"/>
      <c r="CC731" s="55"/>
      <c r="CD731" s="55"/>
      <c r="CE731" s="55"/>
      <c r="CF731" s="55"/>
      <c r="CG731" s="55"/>
      <c r="CH731" s="55"/>
      <c r="CI731" s="55"/>
      <c r="CJ731" s="55"/>
      <c r="CK731" s="55"/>
      <c r="CL731" s="55"/>
      <c r="CM731" s="55"/>
      <c r="CN731" s="55"/>
      <c r="CO731" s="55"/>
      <c r="CP731" s="55"/>
      <c r="CQ731" s="55"/>
      <c r="CR731" s="55"/>
      <c r="CS731" s="55"/>
      <c r="CT731" s="55"/>
      <c r="CU731" s="55"/>
      <c r="CV731" s="55"/>
      <c r="CW731" s="55"/>
      <c r="CX731" s="55"/>
      <c r="CY731" s="55"/>
      <c r="CZ731" s="55"/>
      <c r="DA731" s="55"/>
      <c r="DB731" s="55"/>
      <c r="DC731" s="55"/>
      <c r="DD731" s="55"/>
      <c r="DE731" s="55"/>
      <c r="DF731" s="55"/>
      <c r="DG731" s="55"/>
      <c r="DH731" s="55"/>
      <c r="DI731" s="55"/>
      <c r="DJ731" s="55"/>
      <c r="DK731" s="55"/>
      <c r="DL731" s="55"/>
      <c r="DM731" s="55"/>
      <c r="DN731" s="55"/>
      <c r="DO731" s="55"/>
      <c r="DP731" s="55"/>
      <c r="DQ731" s="55"/>
      <c r="DR731" s="55"/>
      <c r="DS731" s="55"/>
      <c r="DT731" s="55"/>
      <c r="DU731" s="55"/>
      <c r="DV731" s="55"/>
    </row>
    <row r="732" spans="1:126" ht="8.25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5"/>
      <c r="BQ732" s="55"/>
      <c r="BR732" s="55"/>
      <c r="BS732" s="55"/>
      <c r="BT732" s="55"/>
      <c r="BU732" s="55"/>
      <c r="BV732" s="55"/>
      <c r="BW732" s="55"/>
      <c r="BX732" s="55"/>
      <c r="BY732" s="55"/>
      <c r="BZ732" s="55"/>
      <c r="CA732" s="55"/>
      <c r="CB732" s="55"/>
      <c r="CC732" s="55"/>
      <c r="CD732" s="55"/>
      <c r="CE732" s="55"/>
      <c r="CF732" s="55"/>
      <c r="CG732" s="55"/>
      <c r="CH732" s="55"/>
      <c r="CI732" s="55"/>
      <c r="CJ732" s="55"/>
      <c r="CK732" s="55"/>
      <c r="CL732" s="55"/>
      <c r="CM732" s="55"/>
      <c r="CN732" s="55"/>
      <c r="CO732" s="55"/>
      <c r="CP732" s="55"/>
      <c r="CQ732" s="55"/>
      <c r="CR732" s="55"/>
      <c r="CS732" s="55"/>
      <c r="CT732" s="55"/>
      <c r="CU732" s="55"/>
      <c r="CV732" s="55"/>
      <c r="CW732" s="55"/>
      <c r="CX732" s="55"/>
      <c r="CY732" s="55"/>
      <c r="CZ732" s="55"/>
      <c r="DA732" s="55"/>
      <c r="DB732" s="55"/>
      <c r="DC732" s="55"/>
      <c r="DD732" s="55"/>
      <c r="DE732" s="55"/>
      <c r="DF732" s="55"/>
      <c r="DG732" s="55"/>
      <c r="DH732" s="55"/>
      <c r="DI732" s="55"/>
      <c r="DJ732" s="55"/>
      <c r="DK732" s="55"/>
      <c r="DL732" s="55"/>
      <c r="DM732" s="55"/>
      <c r="DN732" s="55"/>
      <c r="DO732" s="55"/>
      <c r="DP732" s="55"/>
      <c r="DQ732" s="55"/>
      <c r="DR732" s="55"/>
      <c r="DS732" s="55"/>
      <c r="DT732" s="55"/>
      <c r="DU732" s="55"/>
      <c r="DV732" s="55"/>
    </row>
    <row r="733" spans="1:126" ht="8.25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5"/>
      <c r="BQ733" s="55"/>
      <c r="BR733" s="55"/>
      <c r="BS733" s="55"/>
      <c r="BT733" s="55"/>
      <c r="BU733" s="55"/>
      <c r="BV733" s="55"/>
      <c r="BW733" s="55"/>
      <c r="BX733" s="55"/>
      <c r="BY733" s="55"/>
      <c r="BZ733" s="55"/>
      <c r="CA733" s="55"/>
      <c r="CB733" s="55"/>
      <c r="CC733" s="55"/>
      <c r="CD733" s="55"/>
      <c r="CE733" s="55"/>
      <c r="CF733" s="55"/>
      <c r="CG733" s="55"/>
      <c r="CH733" s="55"/>
      <c r="CI733" s="55"/>
      <c r="CJ733" s="55"/>
      <c r="CK733" s="55"/>
      <c r="CL733" s="55"/>
      <c r="CM733" s="55"/>
      <c r="CN733" s="55"/>
      <c r="CO733" s="55"/>
      <c r="CP733" s="55"/>
      <c r="CQ733" s="55"/>
      <c r="CR733" s="55"/>
      <c r="CS733" s="55"/>
      <c r="CT733" s="55"/>
      <c r="CU733" s="55"/>
      <c r="CV733" s="55"/>
      <c r="CW733" s="55"/>
      <c r="CX733" s="55"/>
      <c r="CY733" s="55"/>
      <c r="CZ733" s="55"/>
      <c r="DA733" s="55"/>
      <c r="DB733" s="55"/>
      <c r="DC733" s="55"/>
      <c r="DD733" s="55"/>
      <c r="DE733" s="55"/>
      <c r="DF733" s="55"/>
      <c r="DG733" s="55"/>
      <c r="DH733" s="55"/>
      <c r="DI733" s="55"/>
      <c r="DJ733" s="55"/>
      <c r="DK733" s="55"/>
      <c r="DL733" s="55"/>
      <c r="DM733" s="55"/>
      <c r="DN733" s="55"/>
      <c r="DO733" s="55"/>
      <c r="DP733" s="55"/>
      <c r="DQ733" s="55"/>
      <c r="DR733" s="55"/>
      <c r="DS733" s="55"/>
      <c r="DT733" s="55"/>
      <c r="DU733" s="55"/>
      <c r="DV733" s="55"/>
    </row>
    <row r="734" spans="1:126" ht="8.25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5"/>
      <c r="BQ734" s="55"/>
      <c r="BR734" s="55"/>
      <c r="BS734" s="55"/>
      <c r="BT734" s="55"/>
      <c r="BU734" s="55"/>
      <c r="BV734" s="55"/>
      <c r="BW734" s="55"/>
      <c r="BX734" s="55"/>
      <c r="BY734" s="55"/>
      <c r="BZ734" s="55"/>
      <c r="CA734" s="55"/>
      <c r="CB734" s="55"/>
      <c r="CC734" s="55"/>
      <c r="CD734" s="55"/>
      <c r="CE734" s="55"/>
      <c r="CF734" s="55"/>
      <c r="CG734" s="55"/>
      <c r="CH734" s="55"/>
      <c r="CI734" s="55"/>
      <c r="CJ734" s="55"/>
      <c r="CK734" s="55"/>
      <c r="CL734" s="55"/>
      <c r="CM734" s="55"/>
      <c r="CN734" s="55"/>
      <c r="CO734" s="55"/>
      <c r="CP734" s="55"/>
      <c r="CQ734" s="55"/>
      <c r="CR734" s="55"/>
      <c r="CS734" s="55"/>
      <c r="CT734" s="55"/>
      <c r="CU734" s="55"/>
      <c r="CV734" s="55"/>
      <c r="CW734" s="55"/>
      <c r="CX734" s="55"/>
      <c r="CY734" s="55"/>
      <c r="CZ734" s="55"/>
      <c r="DA734" s="55"/>
      <c r="DB734" s="55"/>
      <c r="DC734" s="55"/>
      <c r="DD734" s="55"/>
      <c r="DE734" s="55"/>
      <c r="DF734" s="55"/>
      <c r="DG734" s="55"/>
      <c r="DH734" s="55"/>
      <c r="DI734" s="55"/>
      <c r="DJ734" s="55"/>
      <c r="DK734" s="55"/>
      <c r="DL734" s="55"/>
      <c r="DM734" s="55"/>
      <c r="DN734" s="55"/>
      <c r="DO734" s="55"/>
      <c r="DP734" s="55"/>
      <c r="DQ734" s="55"/>
      <c r="DR734" s="55"/>
      <c r="DS734" s="55"/>
      <c r="DT734" s="55"/>
      <c r="DU734" s="55"/>
      <c r="DV734" s="55"/>
    </row>
    <row r="735" spans="1:126" ht="8.25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5"/>
      <c r="BQ735" s="55"/>
      <c r="BR735" s="55"/>
      <c r="BS735" s="55"/>
      <c r="BT735" s="55"/>
      <c r="BU735" s="55"/>
      <c r="BV735" s="55"/>
      <c r="BW735" s="55"/>
      <c r="BX735" s="55"/>
      <c r="BY735" s="55"/>
      <c r="BZ735" s="55"/>
      <c r="CA735" s="55"/>
      <c r="CB735" s="55"/>
      <c r="CC735" s="55"/>
      <c r="CD735" s="55"/>
      <c r="CE735" s="55"/>
      <c r="CF735" s="55"/>
      <c r="CG735" s="55"/>
      <c r="CH735" s="55"/>
      <c r="CI735" s="55"/>
      <c r="CJ735" s="55"/>
      <c r="CK735" s="55"/>
      <c r="CL735" s="55"/>
      <c r="CM735" s="55"/>
      <c r="CN735" s="55"/>
      <c r="CO735" s="55"/>
      <c r="CP735" s="55"/>
      <c r="CQ735" s="55"/>
      <c r="CR735" s="55"/>
      <c r="CS735" s="55"/>
      <c r="CT735" s="55"/>
      <c r="CU735" s="55"/>
      <c r="CV735" s="55"/>
      <c r="CW735" s="55"/>
      <c r="CX735" s="55"/>
      <c r="CY735" s="55"/>
      <c r="CZ735" s="55"/>
      <c r="DA735" s="55"/>
      <c r="DB735" s="55"/>
      <c r="DC735" s="55"/>
      <c r="DD735" s="55"/>
      <c r="DE735" s="55"/>
      <c r="DF735" s="55"/>
      <c r="DG735" s="55"/>
      <c r="DH735" s="55"/>
      <c r="DI735" s="55"/>
      <c r="DJ735" s="55"/>
      <c r="DK735" s="55"/>
      <c r="DL735" s="55"/>
      <c r="DM735" s="55"/>
      <c r="DN735" s="55"/>
      <c r="DO735" s="55"/>
      <c r="DP735" s="55"/>
      <c r="DQ735" s="55"/>
      <c r="DR735" s="55"/>
      <c r="DS735" s="55"/>
      <c r="DT735" s="55"/>
      <c r="DU735" s="55"/>
      <c r="DV735" s="55"/>
    </row>
    <row r="736" spans="1:126" ht="8.25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5"/>
      <c r="BQ736" s="55"/>
      <c r="BR736" s="55"/>
      <c r="BS736" s="55"/>
      <c r="BT736" s="55"/>
      <c r="BU736" s="55"/>
      <c r="BV736" s="55"/>
      <c r="BW736" s="55"/>
      <c r="BX736" s="55"/>
      <c r="BY736" s="55"/>
      <c r="BZ736" s="55"/>
      <c r="CA736" s="55"/>
      <c r="CB736" s="55"/>
      <c r="CC736" s="55"/>
      <c r="CD736" s="55"/>
      <c r="CE736" s="55"/>
      <c r="CF736" s="55"/>
      <c r="CG736" s="55"/>
      <c r="CH736" s="55"/>
      <c r="CI736" s="55"/>
      <c r="CJ736" s="55"/>
      <c r="CK736" s="55"/>
      <c r="CL736" s="55"/>
      <c r="CM736" s="55"/>
      <c r="CN736" s="55"/>
      <c r="CO736" s="55"/>
      <c r="CP736" s="55"/>
      <c r="CQ736" s="55"/>
      <c r="CR736" s="55"/>
      <c r="CS736" s="55"/>
      <c r="CT736" s="55"/>
      <c r="CU736" s="55"/>
      <c r="CV736" s="55"/>
      <c r="CW736" s="55"/>
      <c r="CX736" s="55"/>
      <c r="CY736" s="55"/>
      <c r="CZ736" s="55"/>
      <c r="DA736" s="55"/>
      <c r="DB736" s="55"/>
      <c r="DC736" s="55"/>
      <c r="DD736" s="55"/>
      <c r="DE736" s="55"/>
      <c r="DF736" s="55"/>
      <c r="DG736" s="55"/>
      <c r="DH736" s="55"/>
      <c r="DI736" s="55"/>
      <c r="DJ736" s="55"/>
      <c r="DK736" s="55"/>
      <c r="DL736" s="55"/>
      <c r="DM736" s="55"/>
      <c r="DN736" s="55"/>
      <c r="DO736" s="55"/>
      <c r="DP736" s="55"/>
      <c r="DQ736" s="55"/>
      <c r="DR736" s="55"/>
      <c r="DS736" s="55"/>
      <c r="DT736" s="55"/>
      <c r="DU736" s="55"/>
      <c r="DV736" s="55"/>
    </row>
    <row r="737" spans="1:126" ht="8.25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5"/>
      <c r="BQ737" s="55"/>
      <c r="BR737" s="55"/>
      <c r="BS737" s="55"/>
      <c r="BT737" s="55"/>
      <c r="BU737" s="55"/>
      <c r="BV737" s="55"/>
      <c r="BW737" s="55"/>
      <c r="BX737" s="55"/>
      <c r="BY737" s="55"/>
      <c r="BZ737" s="55"/>
      <c r="CA737" s="55"/>
      <c r="CB737" s="55"/>
      <c r="CC737" s="55"/>
      <c r="CD737" s="55"/>
      <c r="CE737" s="55"/>
      <c r="CF737" s="55"/>
      <c r="CG737" s="55"/>
      <c r="CH737" s="55"/>
      <c r="CI737" s="55"/>
      <c r="CJ737" s="55"/>
      <c r="CK737" s="55"/>
      <c r="CL737" s="55"/>
      <c r="CM737" s="55"/>
      <c r="CN737" s="55"/>
      <c r="CO737" s="55"/>
      <c r="CP737" s="55"/>
      <c r="CQ737" s="55"/>
      <c r="CR737" s="55"/>
      <c r="CS737" s="55"/>
      <c r="CT737" s="55"/>
      <c r="CU737" s="55"/>
      <c r="CV737" s="55"/>
      <c r="CW737" s="55"/>
      <c r="CX737" s="55"/>
      <c r="CY737" s="55"/>
      <c r="CZ737" s="55"/>
      <c r="DA737" s="55"/>
      <c r="DB737" s="55"/>
      <c r="DC737" s="55"/>
      <c r="DD737" s="55"/>
      <c r="DE737" s="55"/>
      <c r="DF737" s="55"/>
      <c r="DG737" s="55"/>
      <c r="DH737" s="55"/>
      <c r="DI737" s="55"/>
      <c r="DJ737" s="55"/>
      <c r="DK737" s="55"/>
      <c r="DL737" s="55"/>
      <c r="DM737" s="55"/>
      <c r="DN737" s="55"/>
      <c r="DO737" s="55"/>
      <c r="DP737" s="55"/>
      <c r="DQ737" s="55"/>
      <c r="DR737" s="55"/>
      <c r="DS737" s="55"/>
      <c r="DT737" s="55"/>
      <c r="DU737" s="55"/>
      <c r="DV737" s="55"/>
    </row>
    <row r="738" spans="1:126" ht="8.25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5"/>
      <c r="BQ738" s="55"/>
      <c r="BR738" s="55"/>
      <c r="BS738" s="55"/>
      <c r="BT738" s="55"/>
      <c r="BU738" s="55"/>
      <c r="BV738" s="55"/>
      <c r="BW738" s="55"/>
      <c r="BX738" s="55"/>
      <c r="BY738" s="55"/>
      <c r="BZ738" s="55"/>
      <c r="CA738" s="55"/>
      <c r="CB738" s="55"/>
      <c r="CC738" s="55"/>
      <c r="CD738" s="55"/>
      <c r="CE738" s="55"/>
      <c r="CF738" s="55"/>
      <c r="CG738" s="55"/>
      <c r="CH738" s="55"/>
      <c r="CI738" s="55"/>
      <c r="CJ738" s="55"/>
      <c r="CK738" s="55"/>
      <c r="CL738" s="55"/>
      <c r="CM738" s="55"/>
      <c r="CN738" s="55"/>
      <c r="CO738" s="55"/>
      <c r="CP738" s="55"/>
      <c r="CQ738" s="55"/>
      <c r="CR738" s="55"/>
      <c r="CS738" s="55"/>
      <c r="CT738" s="55"/>
      <c r="CU738" s="55"/>
      <c r="CV738" s="55"/>
      <c r="CW738" s="55"/>
      <c r="CX738" s="55"/>
      <c r="CY738" s="55"/>
      <c r="CZ738" s="55"/>
      <c r="DA738" s="55"/>
      <c r="DB738" s="55"/>
      <c r="DC738" s="55"/>
      <c r="DD738" s="55"/>
      <c r="DE738" s="55"/>
      <c r="DF738" s="55"/>
      <c r="DG738" s="55"/>
      <c r="DH738" s="55"/>
      <c r="DI738" s="55"/>
      <c r="DJ738" s="55"/>
      <c r="DK738" s="55"/>
      <c r="DL738" s="55"/>
      <c r="DM738" s="55"/>
      <c r="DN738" s="55"/>
      <c r="DO738" s="55"/>
      <c r="DP738" s="55"/>
      <c r="DQ738" s="55"/>
      <c r="DR738" s="55"/>
      <c r="DS738" s="55"/>
      <c r="DT738" s="55"/>
      <c r="DU738" s="55"/>
      <c r="DV738" s="55"/>
    </row>
    <row r="739" spans="1:126" ht="8.25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5"/>
      <c r="BQ739" s="55"/>
      <c r="BR739" s="55"/>
      <c r="BS739" s="55"/>
      <c r="BT739" s="55"/>
      <c r="BU739" s="55"/>
      <c r="BV739" s="55"/>
      <c r="BW739" s="55"/>
      <c r="BX739" s="55"/>
      <c r="BY739" s="55"/>
      <c r="BZ739" s="55"/>
      <c r="CA739" s="55"/>
      <c r="CB739" s="55"/>
      <c r="CC739" s="55"/>
      <c r="CD739" s="55"/>
      <c r="CE739" s="55"/>
      <c r="CF739" s="55"/>
      <c r="CG739" s="55"/>
      <c r="CH739" s="55"/>
      <c r="CI739" s="55"/>
      <c r="CJ739" s="55"/>
      <c r="CK739" s="55"/>
      <c r="CL739" s="55"/>
      <c r="CM739" s="55"/>
      <c r="CN739" s="55"/>
      <c r="CO739" s="55"/>
      <c r="CP739" s="55"/>
      <c r="CQ739" s="55"/>
      <c r="CR739" s="55"/>
      <c r="CS739" s="55"/>
      <c r="CT739" s="55"/>
      <c r="CU739" s="55"/>
      <c r="CV739" s="55"/>
      <c r="CW739" s="55"/>
      <c r="CX739" s="55"/>
      <c r="CY739" s="55"/>
      <c r="CZ739" s="55"/>
      <c r="DA739" s="55"/>
      <c r="DB739" s="55"/>
      <c r="DC739" s="55"/>
      <c r="DD739" s="55"/>
      <c r="DE739" s="55"/>
      <c r="DF739" s="55"/>
      <c r="DG739" s="55"/>
      <c r="DH739" s="55"/>
      <c r="DI739" s="55"/>
      <c r="DJ739" s="55"/>
      <c r="DK739" s="55"/>
      <c r="DL739" s="55"/>
      <c r="DM739" s="55"/>
      <c r="DN739" s="55"/>
      <c r="DO739" s="55"/>
      <c r="DP739" s="55"/>
      <c r="DQ739" s="55"/>
      <c r="DR739" s="55"/>
      <c r="DS739" s="55"/>
      <c r="DT739" s="55"/>
      <c r="DU739" s="55"/>
      <c r="DV739" s="55"/>
    </row>
    <row r="740" spans="1:126" ht="8.25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5"/>
      <c r="BQ740" s="55"/>
      <c r="BR740" s="55"/>
      <c r="BS740" s="55"/>
      <c r="BT740" s="55"/>
      <c r="BU740" s="55"/>
      <c r="BV740" s="55"/>
      <c r="BW740" s="55"/>
      <c r="BX740" s="55"/>
      <c r="BY740" s="55"/>
      <c r="BZ740" s="55"/>
      <c r="CA740" s="55"/>
      <c r="CB740" s="55"/>
      <c r="CC740" s="55"/>
      <c r="CD740" s="55"/>
      <c r="CE740" s="55"/>
      <c r="CF740" s="55"/>
      <c r="CG740" s="55"/>
      <c r="CH740" s="55"/>
      <c r="CI740" s="55"/>
      <c r="CJ740" s="55"/>
      <c r="CK740" s="55"/>
      <c r="CL740" s="55"/>
      <c r="CM740" s="55"/>
      <c r="CN740" s="55"/>
      <c r="CO740" s="55"/>
      <c r="CP740" s="55"/>
      <c r="CQ740" s="55"/>
      <c r="CR740" s="55"/>
      <c r="CS740" s="55"/>
      <c r="CT740" s="55"/>
      <c r="CU740" s="55"/>
      <c r="CV740" s="55"/>
      <c r="CW740" s="55"/>
      <c r="CX740" s="55"/>
      <c r="CY740" s="55"/>
      <c r="CZ740" s="55"/>
      <c r="DA740" s="55"/>
      <c r="DB740" s="55"/>
      <c r="DC740" s="55"/>
      <c r="DD740" s="55"/>
      <c r="DE740" s="55"/>
      <c r="DF740" s="55"/>
      <c r="DG740" s="55"/>
      <c r="DH740" s="55"/>
      <c r="DI740" s="55"/>
      <c r="DJ740" s="55"/>
      <c r="DK740" s="55"/>
      <c r="DL740" s="55"/>
      <c r="DM740" s="55"/>
      <c r="DN740" s="55"/>
      <c r="DO740" s="55"/>
      <c r="DP740" s="55"/>
      <c r="DQ740" s="55"/>
      <c r="DR740" s="55"/>
      <c r="DS740" s="55"/>
      <c r="DT740" s="55"/>
      <c r="DU740" s="55"/>
      <c r="DV740" s="55"/>
    </row>
    <row r="741" spans="1:126" ht="8.25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5"/>
      <c r="BQ741" s="55"/>
      <c r="BR741" s="55"/>
      <c r="BS741" s="55"/>
      <c r="BT741" s="55"/>
      <c r="BU741" s="55"/>
      <c r="BV741" s="55"/>
      <c r="BW741" s="55"/>
      <c r="BX741" s="55"/>
      <c r="BY741" s="55"/>
      <c r="BZ741" s="55"/>
      <c r="CA741" s="55"/>
      <c r="CB741" s="55"/>
      <c r="CC741" s="55"/>
      <c r="CD741" s="55"/>
      <c r="CE741" s="55"/>
      <c r="CF741" s="55"/>
      <c r="CG741" s="55"/>
      <c r="CH741" s="55"/>
      <c r="CI741" s="55"/>
      <c r="CJ741" s="55"/>
      <c r="CK741" s="55"/>
      <c r="CL741" s="55"/>
      <c r="CM741" s="55"/>
      <c r="CN741" s="55"/>
      <c r="CO741" s="55"/>
      <c r="CP741" s="55"/>
      <c r="CQ741" s="55"/>
      <c r="CR741" s="55"/>
      <c r="CS741" s="55"/>
      <c r="CT741" s="55"/>
      <c r="CU741" s="55"/>
      <c r="CV741" s="55"/>
      <c r="CW741" s="55"/>
      <c r="CX741" s="55"/>
      <c r="CY741" s="55"/>
      <c r="CZ741" s="55"/>
      <c r="DA741" s="55"/>
      <c r="DB741" s="55"/>
      <c r="DC741" s="55"/>
      <c r="DD741" s="55"/>
      <c r="DE741" s="55"/>
      <c r="DF741" s="55"/>
      <c r="DG741" s="55"/>
      <c r="DH741" s="55"/>
      <c r="DI741" s="55"/>
      <c r="DJ741" s="55"/>
      <c r="DK741" s="55"/>
      <c r="DL741" s="55"/>
      <c r="DM741" s="55"/>
      <c r="DN741" s="55"/>
      <c r="DO741" s="55"/>
      <c r="DP741" s="55"/>
      <c r="DQ741" s="55"/>
      <c r="DR741" s="55"/>
      <c r="DS741" s="55"/>
      <c r="DT741" s="55"/>
      <c r="DU741" s="55"/>
      <c r="DV741" s="55"/>
    </row>
    <row r="742" spans="1:126" ht="8.25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5"/>
      <c r="BQ742" s="55"/>
      <c r="BR742" s="55"/>
      <c r="BS742" s="55"/>
      <c r="BT742" s="55"/>
      <c r="BU742" s="55"/>
      <c r="BV742" s="55"/>
      <c r="BW742" s="55"/>
      <c r="BX742" s="55"/>
      <c r="BY742" s="55"/>
      <c r="BZ742" s="55"/>
      <c r="CA742" s="55"/>
      <c r="CB742" s="55"/>
      <c r="CC742" s="55"/>
      <c r="CD742" s="55"/>
      <c r="CE742" s="55"/>
      <c r="CF742" s="55"/>
      <c r="CG742" s="55"/>
      <c r="CH742" s="55"/>
      <c r="CI742" s="55"/>
      <c r="CJ742" s="55"/>
      <c r="CK742" s="55"/>
      <c r="CL742" s="55"/>
      <c r="CM742" s="55"/>
      <c r="CN742" s="55"/>
      <c r="CO742" s="55"/>
      <c r="CP742" s="55"/>
      <c r="CQ742" s="55"/>
      <c r="CR742" s="55"/>
      <c r="CS742" s="55"/>
      <c r="CT742" s="55"/>
      <c r="CU742" s="55"/>
      <c r="CV742" s="55"/>
      <c r="CW742" s="55"/>
      <c r="CX742" s="55"/>
      <c r="CY742" s="55"/>
      <c r="CZ742" s="55"/>
      <c r="DA742" s="55"/>
      <c r="DB742" s="55"/>
      <c r="DC742" s="55"/>
      <c r="DD742" s="55"/>
      <c r="DE742" s="55"/>
      <c r="DF742" s="55"/>
      <c r="DG742" s="55"/>
      <c r="DH742" s="55"/>
      <c r="DI742" s="55"/>
      <c r="DJ742" s="55"/>
      <c r="DK742" s="55"/>
      <c r="DL742" s="55"/>
      <c r="DM742" s="55"/>
      <c r="DN742" s="55"/>
      <c r="DO742" s="55"/>
      <c r="DP742" s="55"/>
      <c r="DQ742" s="55"/>
      <c r="DR742" s="55"/>
      <c r="DS742" s="55"/>
      <c r="DT742" s="55"/>
      <c r="DU742" s="55"/>
      <c r="DV742" s="55"/>
    </row>
    <row r="743" spans="1:126" ht="8.25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5"/>
      <c r="BQ743" s="55"/>
      <c r="BR743" s="55"/>
      <c r="BS743" s="55"/>
      <c r="BT743" s="55"/>
      <c r="BU743" s="55"/>
      <c r="BV743" s="55"/>
      <c r="BW743" s="55"/>
      <c r="BX743" s="55"/>
      <c r="BY743" s="55"/>
      <c r="BZ743" s="55"/>
      <c r="CA743" s="55"/>
      <c r="CB743" s="55"/>
      <c r="CC743" s="55"/>
      <c r="CD743" s="55"/>
      <c r="CE743" s="55"/>
      <c r="CF743" s="55"/>
      <c r="CG743" s="55"/>
      <c r="CH743" s="55"/>
      <c r="CI743" s="55"/>
      <c r="CJ743" s="55"/>
      <c r="CK743" s="55"/>
      <c r="CL743" s="55"/>
      <c r="CM743" s="55"/>
      <c r="CN743" s="55"/>
      <c r="CO743" s="55"/>
      <c r="CP743" s="55"/>
      <c r="CQ743" s="55"/>
      <c r="CR743" s="55"/>
      <c r="CS743" s="55"/>
      <c r="CT743" s="55"/>
      <c r="CU743" s="55"/>
      <c r="CV743" s="55"/>
      <c r="CW743" s="55"/>
      <c r="CX743" s="55"/>
      <c r="CY743" s="55"/>
      <c r="CZ743" s="55"/>
      <c r="DA743" s="55"/>
      <c r="DB743" s="55"/>
      <c r="DC743" s="55"/>
      <c r="DD743" s="55"/>
      <c r="DE743" s="55"/>
      <c r="DF743" s="55"/>
      <c r="DG743" s="55"/>
      <c r="DH743" s="55"/>
      <c r="DI743" s="55"/>
      <c r="DJ743" s="55"/>
      <c r="DK743" s="55"/>
      <c r="DL743" s="55"/>
      <c r="DM743" s="55"/>
      <c r="DN743" s="55"/>
      <c r="DO743" s="55"/>
      <c r="DP743" s="55"/>
      <c r="DQ743" s="55"/>
      <c r="DR743" s="55"/>
      <c r="DS743" s="55"/>
      <c r="DT743" s="55"/>
      <c r="DU743" s="55"/>
      <c r="DV743" s="55"/>
    </row>
    <row r="744" spans="1:126" ht="8.25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5"/>
      <c r="BQ744" s="55"/>
      <c r="BR744" s="55"/>
      <c r="BS744" s="55"/>
      <c r="BT744" s="55"/>
      <c r="BU744" s="55"/>
      <c r="BV744" s="55"/>
      <c r="BW744" s="55"/>
      <c r="BX744" s="55"/>
      <c r="BY744" s="55"/>
      <c r="BZ744" s="55"/>
      <c r="CA744" s="55"/>
      <c r="CB744" s="55"/>
      <c r="CC744" s="55"/>
      <c r="CD744" s="55"/>
      <c r="CE744" s="55"/>
      <c r="CF744" s="55"/>
      <c r="CG744" s="55"/>
      <c r="CH744" s="55"/>
      <c r="CI744" s="55"/>
      <c r="CJ744" s="55"/>
      <c r="CK744" s="55"/>
      <c r="CL744" s="55"/>
      <c r="CM744" s="55"/>
      <c r="CN744" s="55"/>
      <c r="CO744" s="55"/>
      <c r="CP744" s="55"/>
      <c r="CQ744" s="55"/>
      <c r="CR744" s="55"/>
      <c r="CS744" s="55"/>
      <c r="CT744" s="55"/>
      <c r="CU744" s="55"/>
      <c r="CV744" s="55"/>
      <c r="CW744" s="55"/>
      <c r="CX744" s="55"/>
      <c r="CY744" s="55"/>
      <c r="CZ744" s="55"/>
      <c r="DA744" s="55"/>
      <c r="DB744" s="55"/>
      <c r="DC744" s="55"/>
      <c r="DD744" s="55"/>
      <c r="DE744" s="55"/>
      <c r="DF744" s="55"/>
      <c r="DG744" s="55"/>
      <c r="DH744" s="55"/>
      <c r="DI744" s="55"/>
      <c r="DJ744" s="55"/>
      <c r="DK744" s="55"/>
      <c r="DL744" s="55"/>
      <c r="DM744" s="55"/>
      <c r="DN744" s="55"/>
      <c r="DO744" s="55"/>
      <c r="DP744" s="55"/>
      <c r="DQ744" s="55"/>
      <c r="DR744" s="55"/>
      <c r="DS744" s="55"/>
      <c r="DT744" s="55"/>
      <c r="DU744" s="55"/>
      <c r="DV744" s="55"/>
    </row>
    <row r="745" spans="1:126" ht="8.25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5"/>
      <c r="BQ745" s="55"/>
      <c r="BR745" s="55"/>
      <c r="BS745" s="55"/>
      <c r="BT745" s="55"/>
      <c r="BU745" s="55"/>
      <c r="BV745" s="55"/>
      <c r="BW745" s="55"/>
      <c r="BX745" s="55"/>
      <c r="BY745" s="55"/>
      <c r="BZ745" s="55"/>
      <c r="CA745" s="55"/>
      <c r="CB745" s="55"/>
      <c r="CC745" s="55"/>
      <c r="CD745" s="55"/>
      <c r="CE745" s="55"/>
      <c r="CF745" s="55"/>
      <c r="CG745" s="55"/>
      <c r="CH745" s="55"/>
      <c r="CI745" s="55"/>
      <c r="CJ745" s="55"/>
      <c r="CK745" s="55"/>
      <c r="CL745" s="55"/>
      <c r="CM745" s="55"/>
      <c r="CN745" s="55"/>
      <c r="CO745" s="55"/>
      <c r="CP745" s="55"/>
      <c r="CQ745" s="55"/>
      <c r="CR745" s="55"/>
      <c r="CS745" s="55"/>
      <c r="CT745" s="55"/>
      <c r="CU745" s="55"/>
      <c r="CV745" s="55"/>
      <c r="CW745" s="55"/>
      <c r="CX745" s="55"/>
      <c r="CY745" s="55"/>
      <c r="CZ745" s="55"/>
      <c r="DA745" s="55"/>
      <c r="DB745" s="55"/>
      <c r="DC745" s="55"/>
      <c r="DD745" s="55"/>
      <c r="DE745" s="55"/>
      <c r="DF745" s="55"/>
      <c r="DG745" s="55"/>
      <c r="DH745" s="55"/>
      <c r="DI745" s="55"/>
      <c r="DJ745" s="55"/>
      <c r="DK745" s="55"/>
      <c r="DL745" s="55"/>
      <c r="DM745" s="55"/>
      <c r="DN745" s="55"/>
      <c r="DO745" s="55"/>
      <c r="DP745" s="55"/>
      <c r="DQ745" s="55"/>
      <c r="DR745" s="55"/>
      <c r="DS745" s="55"/>
      <c r="DT745" s="55"/>
      <c r="DU745" s="55"/>
      <c r="DV745" s="55"/>
    </row>
    <row r="746" spans="1:126" ht="8.25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5"/>
      <c r="BQ746" s="55"/>
      <c r="BR746" s="55"/>
      <c r="BS746" s="55"/>
      <c r="BT746" s="55"/>
      <c r="BU746" s="55"/>
      <c r="BV746" s="55"/>
      <c r="BW746" s="55"/>
      <c r="BX746" s="55"/>
      <c r="BY746" s="55"/>
      <c r="BZ746" s="55"/>
      <c r="CA746" s="55"/>
      <c r="CB746" s="55"/>
      <c r="CC746" s="55"/>
      <c r="CD746" s="55"/>
      <c r="CE746" s="55"/>
      <c r="CF746" s="55"/>
      <c r="CG746" s="55"/>
      <c r="CH746" s="55"/>
      <c r="CI746" s="55"/>
      <c r="CJ746" s="55"/>
      <c r="CK746" s="55"/>
      <c r="CL746" s="55"/>
      <c r="CM746" s="55"/>
      <c r="CN746" s="55"/>
      <c r="CO746" s="55"/>
      <c r="CP746" s="55"/>
      <c r="CQ746" s="55"/>
      <c r="CR746" s="55"/>
      <c r="CS746" s="55"/>
      <c r="CT746" s="55"/>
      <c r="CU746" s="55"/>
      <c r="CV746" s="55"/>
      <c r="CW746" s="55"/>
      <c r="CX746" s="55"/>
      <c r="CY746" s="55"/>
      <c r="CZ746" s="55"/>
      <c r="DA746" s="55"/>
      <c r="DB746" s="55"/>
      <c r="DC746" s="55"/>
      <c r="DD746" s="55"/>
      <c r="DE746" s="55"/>
      <c r="DF746" s="55"/>
      <c r="DG746" s="55"/>
      <c r="DH746" s="55"/>
      <c r="DI746" s="55"/>
      <c r="DJ746" s="55"/>
      <c r="DK746" s="55"/>
      <c r="DL746" s="55"/>
      <c r="DM746" s="55"/>
      <c r="DN746" s="55"/>
      <c r="DO746" s="55"/>
      <c r="DP746" s="55"/>
      <c r="DQ746" s="55"/>
      <c r="DR746" s="55"/>
      <c r="DS746" s="55"/>
      <c r="DT746" s="55"/>
      <c r="DU746" s="55"/>
      <c r="DV746" s="55"/>
    </row>
    <row r="747" spans="1:126" ht="8.25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5"/>
      <c r="BQ747" s="55"/>
      <c r="BR747" s="55"/>
      <c r="BS747" s="55"/>
      <c r="BT747" s="55"/>
      <c r="BU747" s="55"/>
      <c r="BV747" s="55"/>
      <c r="BW747" s="55"/>
      <c r="BX747" s="55"/>
      <c r="BY747" s="55"/>
      <c r="BZ747" s="55"/>
      <c r="CA747" s="55"/>
      <c r="CB747" s="55"/>
      <c r="CC747" s="55"/>
      <c r="CD747" s="55"/>
      <c r="CE747" s="55"/>
      <c r="CF747" s="55"/>
      <c r="CG747" s="55"/>
      <c r="CH747" s="55"/>
      <c r="CI747" s="55"/>
      <c r="CJ747" s="55"/>
      <c r="CK747" s="55"/>
      <c r="CL747" s="55"/>
      <c r="CM747" s="55"/>
      <c r="CN747" s="55"/>
      <c r="CO747" s="55"/>
      <c r="CP747" s="55"/>
      <c r="CQ747" s="55"/>
      <c r="CR747" s="55"/>
      <c r="CS747" s="55"/>
      <c r="CT747" s="55"/>
      <c r="CU747" s="55"/>
      <c r="CV747" s="55"/>
      <c r="CW747" s="55"/>
      <c r="CX747" s="55"/>
      <c r="CY747" s="55"/>
      <c r="CZ747" s="55"/>
      <c r="DA747" s="55"/>
      <c r="DB747" s="55"/>
      <c r="DC747" s="55"/>
      <c r="DD747" s="55"/>
      <c r="DE747" s="55"/>
      <c r="DF747" s="55"/>
      <c r="DG747" s="55"/>
      <c r="DH747" s="55"/>
      <c r="DI747" s="55"/>
      <c r="DJ747" s="55"/>
      <c r="DK747" s="55"/>
      <c r="DL747" s="55"/>
      <c r="DM747" s="55"/>
      <c r="DN747" s="55"/>
      <c r="DO747" s="55"/>
      <c r="DP747" s="55"/>
      <c r="DQ747" s="55"/>
      <c r="DR747" s="55"/>
      <c r="DS747" s="55"/>
      <c r="DT747" s="55"/>
      <c r="DU747" s="55"/>
      <c r="DV747" s="55"/>
    </row>
    <row r="748" spans="1:126" ht="8.25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5"/>
      <c r="BQ748" s="55"/>
      <c r="BR748" s="55"/>
      <c r="BS748" s="55"/>
      <c r="BT748" s="55"/>
      <c r="BU748" s="55"/>
      <c r="BV748" s="55"/>
      <c r="BW748" s="55"/>
      <c r="BX748" s="55"/>
      <c r="BY748" s="55"/>
      <c r="BZ748" s="55"/>
      <c r="CA748" s="55"/>
      <c r="CB748" s="55"/>
      <c r="CC748" s="55"/>
      <c r="CD748" s="55"/>
      <c r="CE748" s="55"/>
      <c r="CF748" s="55"/>
      <c r="CG748" s="55"/>
      <c r="CH748" s="55"/>
      <c r="CI748" s="55"/>
      <c r="CJ748" s="55"/>
      <c r="CK748" s="55"/>
      <c r="CL748" s="55"/>
      <c r="CM748" s="55"/>
      <c r="CN748" s="55"/>
      <c r="CO748" s="55"/>
      <c r="CP748" s="55"/>
      <c r="CQ748" s="55"/>
      <c r="CR748" s="55"/>
      <c r="CS748" s="55"/>
      <c r="CT748" s="55"/>
      <c r="CU748" s="55"/>
      <c r="CV748" s="55"/>
      <c r="CW748" s="55"/>
      <c r="CX748" s="55"/>
      <c r="CY748" s="55"/>
      <c r="CZ748" s="55"/>
      <c r="DA748" s="55"/>
      <c r="DB748" s="55"/>
      <c r="DC748" s="55"/>
      <c r="DD748" s="55"/>
      <c r="DE748" s="55"/>
      <c r="DF748" s="55"/>
      <c r="DG748" s="55"/>
      <c r="DH748" s="55"/>
      <c r="DI748" s="55"/>
      <c r="DJ748" s="55"/>
      <c r="DK748" s="55"/>
      <c r="DL748" s="55"/>
      <c r="DM748" s="55"/>
      <c r="DN748" s="55"/>
      <c r="DO748" s="55"/>
      <c r="DP748" s="55"/>
      <c r="DQ748" s="55"/>
      <c r="DR748" s="55"/>
      <c r="DS748" s="55"/>
      <c r="DT748" s="55"/>
      <c r="DU748" s="55"/>
      <c r="DV748" s="55"/>
    </row>
    <row r="749" spans="1:126" ht="8.25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5"/>
      <c r="BQ749" s="55"/>
      <c r="BR749" s="55"/>
      <c r="BS749" s="55"/>
      <c r="BT749" s="55"/>
      <c r="BU749" s="55"/>
      <c r="BV749" s="55"/>
      <c r="BW749" s="55"/>
      <c r="BX749" s="55"/>
      <c r="BY749" s="55"/>
      <c r="BZ749" s="55"/>
      <c r="CA749" s="55"/>
      <c r="CB749" s="55"/>
      <c r="CC749" s="55"/>
      <c r="CD749" s="55"/>
      <c r="CE749" s="55"/>
      <c r="CF749" s="55"/>
      <c r="CG749" s="55"/>
      <c r="CH749" s="55"/>
      <c r="CI749" s="55"/>
      <c r="CJ749" s="55"/>
      <c r="CK749" s="55"/>
      <c r="CL749" s="55"/>
      <c r="CM749" s="55"/>
      <c r="CN749" s="55"/>
      <c r="CO749" s="55"/>
      <c r="CP749" s="55"/>
      <c r="CQ749" s="55"/>
      <c r="CR749" s="55"/>
      <c r="CS749" s="55"/>
      <c r="CT749" s="55"/>
      <c r="CU749" s="55"/>
      <c r="CV749" s="55"/>
      <c r="CW749" s="55"/>
      <c r="CX749" s="55"/>
      <c r="CY749" s="55"/>
      <c r="CZ749" s="55"/>
      <c r="DA749" s="55"/>
      <c r="DB749" s="55"/>
      <c r="DC749" s="55"/>
      <c r="DD749" s="55"/>
      <c r="DE749" s="55"/>
      <c r="DF749" s="55"/>
      <c r="DG749" s="55"/>
      <c r="DH749" s="55"/>
      <c r="DI749" s="55"/>
      <c r="DJ749" s="55"/>
      <c r="DK749" s="55"/>
      <c r="DL749" s="55"/>
      <c r="DM749" s="55"/>
      <c r="DN749" s="55"/>
      <c r="DO749" s="55"/>
      <c r="DP749" s="55"/>
      <c r="DQ749" s="55"/>
      <c r="DR749" s="55"/>
      <c r="DS749" s="55"/>
      <c r="DT749" s="55"/>
      <c r="DU749" s="55"/>
      <c r="DV749" s="55"/>
    </row>
    <row r="750" spans="1:126" ht="8.25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5"/>
      <c r="BQ750" s="55"/>
      <c r="BR750" s="55"/>
      <c r="BS750" s="55"/>
      <c r="BT750" s="55"/>
      <c r="BU750" s="55"/>
      <c r="BV750" s="55"/>
      <c r="BW750" s="55"/>
      <c r="BX750" s="55"/>
      <c r="BY750" s="55"/>
      <c r="BZ750" s="55"/>
      <c r="CA750" s="55"/>
      <c r="CB750" s="55"/>
      <c r="CC750" s="55"/>
      <c r="CD750" s="55"/>
      <c r="CE750" s="55"/>
      <c r="CF750" s="55"/>
      <c r="CG750" s="55"/>
      <c r="CH750" s="55"/>
      <c r="CI750" s="55"/>
      <c r="CJ750" s="55"/>
      <c r="CK750" s="55"/>
      <c r="CL750" s="55"/>
      <c r="CM750" s="55"/>
      <c r="CN750" s="55"/>
      <c r="CO750" s="55"/>
      <c r="CP750" s="55"/>
      <c r="CQ750" s="55"/>
      <c r="CR750" s="55"/>
      <c r="CS750" s="55"/>
      <c r="CT750" s="55"/>
      <c r="CU750" s="55"/>
      <c r="CV750" s="55"/>
      <c r="CW750" s="55"/>
      <c r="CX750" s="55"/>
      <c r="CY750" s="55"/>
      <c r="CZ750" s="55"/>
      <c r="DA750" s="55"/>
      <c r="DB750" s="55"/>
      <c r="DC750" s="55"/>
      <c r="DD750" s="55"/>
      <c r="DE750" s="55"/>
      <c r="DF750" s="55"/>
      <c r="DG750" s="55"/>
      <c r="DH750" s="55"/>
      <c r="DI750" s="55"/>
      <c r="DJ750" s="55"/>
      <c r="DK750" s="55"/>
      <c r="DL750" s="55"/>
      <c r="DM750" s="55"/>
      <c r="DN750" s="55"/>
      <c r="DO750" s="55"/>
      <c r="DP750" s="55"/>
      <c r="DQ750" s="55"/>
      <c r="DR750" s="55"/>
      <c r="DS750" s="55"/>
      <c r="DT750" s="55"/>
      <c r="DU750" s="55"/>
      <c r="DV750" s="55"/>
    </row>
    <row r="751" spans="1:126" ht="8.25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5"/>
      <c r="BQ751" s="55"/>
      <c r="BR751" s="55"/>
      <c r="BS751" s="55"/>
      <c r="BT751" s="55"/>
      <c r="BU751" s="55"/>
      <c r="BV751" s="55"/>
      <c r="BW751" s="55"/>
      <c r="BX751" s="55"/>
      <c r="BY751" s="55"/>
      <c r="BZ751" s="55"/>
      <c r="CA751" s="55"/>
      <c r="CB751" s="55"/>
      <c r="CC751" s="55"/>
      <c r="CD751" s="55"/>
      <c r="CE751" s="55"/>
      <c r="CF751" s="55"/>
      <c r="CG751" s="55"/>
      <c r="CH751" s="55"/>
      <c r="CI751" s="55"/>
      <c r="CJ751" s="55"/>
      <c r="CK751" s="55"/>
      <c r="CL751" s="55"/>
      <c r="CM751" s="55"/>
      <c r="CN751" s="55"/>
      <c r="CO751" s="55"/>
      <c r="CP751" s="55"/>
      <c r="CQ751" s="55"/>
      <c r="CR751" s="55"/>
      <c r="CS751" s="55"/>
      <c r="CT751" s="55"/>
      <c r="CU751" s="55"/>
      <c r="CV751" s="55"/>
      <c r="CW751" s="55"/>
      <c r="CX751" s="55"/>
      <c r="CY751" s="55"/>
      <c r="CZ751" s="55"/>
      <c r="DA751" s="55"/>
      <c r="DB751" s="55"/>
      <c r="DC751" s="55"/>
      <c r="DD751" s="55"/>
      <c r="DE751" s="55"/>
      <c r="DF751" s="55"/>
      <c r="DG751" s="55"/>
      <c r="DH751" s="55"/>
      <c r="DI751" s="55"/>
      <c r="DJ751" s="55"/>
      <c r="DK751" s="55"/>
      <c r="DL751" s="55"/>
      <c r="DM751" s="55"/>
      <c r="DN751" s="55"/>
      <c r="DO751" s="55"/>
      <c r="DP751" s="55"/>
      <c r="DQ751" s="55"/>
      <c r="DR751" s="55"/>
      <c r="DS751" s="55"/>
      <c r="DT751" s="55"/>
      <c r="DU751" s="55"/>
      <c r="DV751" s="55"/>
    </row>
    <row r="752" spans="1:126" ht="8.25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5"/>
      <c r="BQ752" s="55"/>
      <c r="BR752" s="55"/>
      <c r="BS752" s="55"/>
      <c r="BT752" s="55"/>
      <c r="BU752" s="55"/>
      <c r="BV752" s="55"/>
      <c r="BW752" s="55"/>
      <c r="BX752" s="55"/>
      <c r="BY752" s="55"/>
      <c r="BZ752" s="55"/>
      <c r="CA752" s="55"/>
      <c r="CB752" s="55"/>
      <c r="CC752" s="55"/>
      <c r="CD752" s="55"/>
      <c r="CE752" s="55"/>
      <c r="CF752" s="55"/>
      <c r="CG752" s="55"/>
      <c r="CH752" s="55"/>
      <c r="CI752" s="55"/>
      <c r="CJ752" s="55"/>
      <c r="CK752" s="55"/>
      <c r="CL752" s="55"/>
      <c r="CM752" s="55"/>
      <c r="CN752" s="55"/>
      <c r="CO752" s="55"/>
      <c r="CP752" s="55"/>
      <c r="CQ752" s="55"/>
      <c r="CR752" s="55"/>
      <c r="CS752" s="55"/>
      <c r="CT752" s="55"/>
      <c r="CU752" s="55"/>
      <c r="CV752" s="55"/>
      <c r="CW752" s="55"/>
      <c r="CX752" s="55"/>
      <c r="CY752" s="55"/>
      <c r="CZ752" s="55"/>
      <c r="DA752" s="55"/>
      <c r="DB752" s="55"/>
      <c r="DC752" s="55"/>
      <c r="DD752" s="55"/>
      <c r="DE752" s="55"/>
      <c r="DF752" s="55"/>
      <c r="DG752" s="55"/>
      <c r="DH752" s="55"/>
      <c r="DI752" s="55"/>
      <c r="DJ752" s="55"/>
      <c r="DK752" s="55"/>
      <c r="DL752" s="55"/>
      <c r="DM752" s="55"/>
      <c r="DN752" s="55"/>
      <c r="DO752" s="55"/>
      <c r="DP752" s="55"/>
      <c r="DQ752" s="55"/>
      <c r="DR752" s="55"/>
      <c r="DS752" s="55"/>
      <c r="DT752" s="55"/>
      <c r="DU752" s="55"/>
      <c r="DV752" s="55"/>
    </row>
    <row r="753" spans="1:126" ht="8.25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5"/>
      <c r="BQ753" s="55"/>
      <c r="BR753" s="55"/>
      <c r="BS753" s="55"/>
      <c r="BT753" s="55"/>
      <c r="BU753" s="55"/>
      <c r="BV753" s="55"/>
      <c r="BW753" s="55"/>
      <c r="BX753" s="55"/>
      <c r="BY753" s="55"/>
      <c r="BZ753" s="55"/>
      <c r="CA753" s="55"/>
      <c r="CB753" s="55"/>
      <c r="CC753" s="55"/>
      <c r="CD753" s="55"/>
      <c r="CE753" s="55"/>
      <c r="CF753" s="55"/>
      <c r="CG753" s="55"/>
      <c r="CH753" s="55"/>
      <c r="CI753" s="55"/>
      <c r="CJ753" s="55"/>
      <c r="CK753" s="55"/>
      <c r="CL753" s="55"/>
      <c r="CM753" s="55"/>
      <c r="CN753" s="55"/>
      <c r="CO753" s="55"/>
      <c r="CP753" s="55"/>
      <c r="CQ753" s="55"/>
      <c r="CR753" s="55"/>
      <c r="CS753" s="55"/>
      <c r="CT753" s="55"/>
      <c r="CU753" s="55"/>
      <c r="CV753" s="55"/>
      <c r="CW753" s="55"/>
      <c r="CX753" s="55"/>
      <c r="CY753" s="55"/>
      <c r="CZ753" s="55"/>
      <c r="DA753" s="55"/>
      <c r="DB753" s="55"/>
      <c r="DC753" s="55"/>
      <c r="DD753" s="55"/>
      <c r="DE753" s="55"/>
      <c r="DF753" s="55"/>
      <c r="DG753" s="55"/>
      <c r="DH753" s="55"/>
      <c r="DI753" s="55"/>
      <c r="DJ753" s="55"/>
      <c r="DK753" s="55"/>
      <c r="DL753" s="55"/>
      <c r="DM753" s="55"/>
      <c r="DN753" s="55"/>
      <c r="DO753" s="55"/>
      <c r="DP753" s="55"/>
      <c r="DQ753" s="55"/>
      <c r="DR753" s="55"/>
      <c r="DS753" s="55"/>
      <c r="DT753" s="55"/>
      <c r="DU753" s="55"/>
      <c r="DV753" s="55"/>
    </row>
    <row r="754" spans="1:126" ht="8.25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5"/>
      <c r="BQ754" s="55"/>
      <c r="BR754" s="55"/>
      <c r="BS754" s="55"/>
      <c r="BT754" s="55"/>
      <c r="BU754" s="55"/>
      <c r="BV754" s="55"/>
      <c r="BW754" s="55"/>
      <c r="BX754" s="55"/>
      <c r="BY754" s="55"/>
      <c r="BZ754" s="55"/>
      <c r="CA754" s="55"/>
      <c r="CB754" s="55"/>
      <c r="CC754" s="55"/>
      <c r="CD754" s="55"/>
      <c r="CE754" s="55"/>
      <c r="CF754" s="55"/>
      <c r="CG754" s="55"/>
      <c r="CH754" s="55"/>
      <c r="CI754" s="55"/>
      <c r="CJ754" s="55"/>
      <c r="CK754" s="55"/>
      <c r="CL754" s="55"/>
      <c r="CM754" s="55"/>
      <c r="CN754" s="55"/>
      <c r="CO754" s="55"/>
      <c r="CP754" s="55"/>
      <c r="CQ754" s="55"/>
      <c r="CR754" s="55"/>
      <c r="CS754" s="55"/>
      <c r="CT754" s="55"/>
      <c r="CU754" s="55"/>
      <c r="CV754" s="55"/>
      <c r="CW754" s="55"/>
      <c r="CX754" s="55"/>
      <c r="CY754" s="55"/>
      <c r="CZ754" s="55"/>
      <c r="DA754" s="55"/>
      <c r="DB754" s="55"/>
      <c r="DC754" s="55"/>
      <c r="DD754" s="55"/>
      <c r="DE754" s="55"/>
      <c r="DF754" s="55"/>
      <c r="DG754" s="55"/>
      <c r="DH754" s="55"/>
      <c r="DI754" s="55"/>
      <c r="DJ754" s="55"/>
      <c r="DK754" s="55"/>
      <c r="DL754" s="55"/>
      <c r="DM754" s="55"/>
      <c r="DN754" s="55"/>
      <c r="DO754" s="55"/>
      <c r="DP754" s="55"/>
      <c r="DQ754" s="55"/>
      <c r="DR754" s="55"/>
      <c r="DS754" s="55"/>
      <c r="DT754" s="55"/>
      <c r="DU754" s="55"/>
      <c r="DV754" s="55"/>
    </row>
    <row r="755" spans="1:126" ht="8.25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5"/>
      <c r="BQ755" s="55"/>
      <c r="BR755" s="55"/>
      <c r="BS755" s="55"/>
      <c r="BT755" s="55"/>
      <c r="BU755" s="55"/>
      <c r="BV755" s="55"/>
      <c r="BW755" s="55"/>
      <c r="BX755" s="55"/>
      <c r="BY755" s="55"/>
      <c r="BZ755" s="55"/>
      <c r="CA755" s="55"/>
      <c r="CB755" s="55"/>
      <c r="CC755" s="55"/>
      <c r="CD755" s="55"/>
      <c r="CE755" s="55"/>
      <c r="CF755" s="55"/>
      <c r="CG755" s="55"/>
      <c r="CH755" s="55"/>
      <c r="CI755" s="55"/>
      <c r="CJ755" s="55"/>
      <c r="CK755" s="55"/>
      <c r="CL755" s="55"/>
      <c r="CM755" s="55"/>
      <c r="CN755" s="55"/>
      <c r="CO755" s="55"/>
      <c r="CP755" s="55"/>
      <c r="CQ755" s="55"/>
      <c r="CR755" s="55"/>
      <c r="CS755" s="55"/>
      <c r="CT755" s="55"/>
      <c r="CU755" s="55"/>
      <c r="CV755" s="55"/>
      <c r="CW755" s="55"/>
      <c r="CX755" s="55"/>
      <c r="CY755" s="55"/>
      <c r="CZ755" s="55"/>
      <c r="DA755" s="55"/>
      <c r="DB755" s="55"/>
      <c r="DC755" s="55"/>
      <c r="DD755" s="55"/>
      <c r="DE755" s="55"/>
      <c r="DF755" s="55"/>
      <c r="DG755" s="55"/>
      <c r="DH755" s="55"/>
      <c r="DI755" s="55"/>
      <c r="DJ755" s="55"/>
      <c r="DK755" s="55"/>
      <c r="DL755" s="55"/>
      <c r="DM755" s="55"/>
      <c r="DN755" s="55"/>
      <c r="DO755" s="55"/>
      <c r="DP755" s="55"/>
      <c r="DQ755" s="55"/>
      <c r="DR755" s="55"/>
      <c r="DS755" s="55"/>
      <c r="DT755" s="55"/>
      <c r="DU755" s="55"/>
      <c r="DV755" s="55"/>
    </row>
    <row r="756" spans="1:126" ht="8.25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5"/>
      <c r="BQ756" s="55"/>
      <c r="BR756" s="55"/>
      <c r="BS756" s="55"/>
      <c r="BT756" s="55"/>
      <c r="BU756" s="55"/>
      <c r="BV756" s="55"/>
      <c r="BW756" s="55"/>
      <c r="BX756" s="55"/>
      <c r="BY756" s="55"/>
      <c r="BZ756" s="55"/>
      <c r="CA756" s="55"/>
      <c r="CB756" s="55"/>
      <c r="CC756" s="55"/>
      <c r="CD756" s="55"/>
      <c r="CE756" s="55"/>
      <c r="CF756" s="55"/>
      <c r="CG756" s="55"/>
      <c r="CH756" s="55"/>
      <c r="CI756" s="55"/>
      <c r="CJ756" s="55"/>
      <c r="CK756" s="55"/>
      <c r="CL756" s="55"/>
      <c r="CM756" s="55"/>
      <c r="CN756" s="55"/>
      <c r="CO756" s="55"/>
      <c r="CP756" s="55"/>
      <c r="CQ756" s="55"/>
      <c r="CR756" s="55"/>
      <c r="CS756" s="55"/>
      <c r="CT756" s="55"/>
      <c r="CU756" s="55"/>
      <c r="CV756" s="55"/>
      <c r="CW756" s="55"/>
      <c r="CX756" s="55"/>
      <c r="CY756" s="55"/>
      <c r="CZ756" s="55"/>
      <c r="DA756" s="55"/>
      <c r="DB756" s="55"/>
      <c r="DC756" s="55"/>
      <c r="DD756" s="55"/>
      <c r="DE756" s="55"/>
      <c r="DF756" s="55"/>
      <c r="DG756" s="55"/>
      <c r="DH756" s="55"/>
      <c r="DI756" s="55"/>
      <c r="DJ756" s="55"/>
      <c r="DK756" s="55"/>
      <c r="DL756" s="55"/>
      <c r="DM756" s="55"/>
      <c r="DN756" s="55"/>
      <c r="DO756" s="55"/>
      <c r="DP756" s="55"/>
      <c r="DQ756" s="55"/>
      <c r="DR756" s="55"/>
      <c r="DS756" s="55"/>
      <c r="DT756" s="55"/>
      <c r="DU756" s="55"/>
      <c r="DV756" s="55"/>
    </row>
    <row r="757" spans="1:126" ht="8.25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5"/>
      <c r="BQ757" s="55"/>
      <c r="BR757" s="55"/>
      <c r="BS757" s="55"/>
      <c r="BT757" s="55"/>
      <c r="BU757" s="55"/>
      <c r="BV757" s="55"/>
      <c r="BW757" s="55"/>
      <c r="BX757" s="55"/>
      <c r="BY757" s="55"/>
      <c r="BZ757" s="55"/>
      <c r="CA757" s="55"/>
      <c r="CB757" s="55"/>
      <c r="CC757" s="55"/>
      <c r="CD757" s="55"/>
      <c r="CE757" s="55"/>
      <c r="CF757" s="55"/>
      <c r="CG757" s="55"/>
      <c r="CH757" s="55"/>
      <c r="CI757" s="55"/>
      <c r="CJ757" s="55"/>
      <c r="CK757" s="55"/>
      <c r="CL757" s="55"/>
      <c r="CM757" s="55"/>
      <c r="CN757" s="55"/>
      <c r="CO757" s="55"/>
      <c r="CP757" s="55"/>
      <c r="CQ757" s="55"/>
      <c r="CR757" s="55"/>
      <c r="CS757" s="55"/>
      <c r="CT757" s="55"/>
      <c r="CU757" s="55"/>
      <c r="CV757" s="55"/>
      <c r="CW757" s="55"/>
      <c r="CX757" s="55"/>
      <c r="CY757" s="55"/>
      <c r="CZ757" s="55"/>
      <c r="DA757" s="55"/>
      <c r="DB757" s="55"/>
      <c r="DC757" s="55"/>
      <c r="DD757" s="55"/>
      <c r="DE757" s="55"/>
      <c r="DF757" s="55"/>
      <c r="DG757" s="55"/>
      <c r="DH757" s="55"/>
      <c r="DI757" s="55"/>
      <c r="DJ757" s="55"/>
      <c r="DK757" s="55"/>
      <c r="DL757" s="55"/>
      <c r="DM757" s="55"/>
      <c r="DN757" s="55"/>
      <c r="DO757" s="55"/>
      <c r="DP757" s="55"/>
      <c r="DQ757" s="55"/>
      <c r="DR757" s="55"/>
      <c r="DS757" s="55"/>
      <c r="DT757" s="55"/>
      <c r="DU757" s="55"/>
      <c r="DV757" s="55"/>
    </row>
    <row r="758" spans="1:126" ht="8.25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5"/>
      <c r="BQ758" s="55"/>
      <c r="BR758" s="55"/>
      <c r="BS758" s="55"/>
      <c r="BT758" s="55"/>
      <c r="BU758" s="55"/>
      <c r="BV758" s="55"/>
      <c r="BW758" s="55"/>
      <c r="BX758" s="55"/>
      <c r="BY758" s="55"/>
      <c r="BZ758" s="55"/>
      <c r="CA758" s="55"/>
      <c r="CB758" s="55"/>
      <c r="CC758" s="55"/>
      <c r="CD758" s="55"/>
      <c r="CE758" s="55"/>
      <c r="CF758" s="55"/>
      <c r="CG758" s="55"/>
      <c r="CH758" s="55"/>
      <c r="CI758" s="55"/>
      <c r="CJ758" s="55"/>
      <c r="CK758" s="55"/>
      <c r="CL758" s="55"/>
      <c r="CM758" s="55"/>
      <c r="CN758" s="55"/>
      <c r="CO758" s="55"/>
      <c r="CP758" s="55"/>
      <c r="CQ758" s="55"/>
      <c r="CR758" s="55"/>
      <c r="CS758" s="55"/>
      <c r="CT758" s="55"/>
      <c r="CU758" s="55"/>
      <c r="CV758" s="55"/>
      <c r="CW758" s="55"/>
      <c r="CX758" s="55"/>
      <c r="CY758" s="55"/>
      <c r="CZ758" s="55"/>
      <c r="DA758" s="55"/>
      <c r="DB758" s="55"/>
      <c r="DC758" s="55"/>
      <c r="DD758" s="55"/>
      <c r="DE758" s="55"/>
      <c r="DF758" s="55"/>
      <c r="DG758" s="55"/>
      <c r="DH758" s="55"/>
      <c r="DI758" s="55"/>
      <c r="DJ758" s="55"/>
      <c r="DK758" s="55"/>
      <c r="DL758" s="55"/>
      <c r="DM758" s="55"/>
      <c r="DN758" s="55"/>
      <c r="DO758" s="55"/>
      <c r="DP758" s="55"/>
      <c r="DQ758" s="55"/>
      <c r="DR758" s="55"/>
      <c r="DS758" s="55"/>
      <c r="DT758" s="55"/>
      <c r="DU758" s="55"/>
      <c r="DV758" s="55"/>
    </row>
    <row r="759" spans="1:126" ht="8.25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5"/>
      <c r="BQ759" s="55"/>
      <c r="BR759" s="55"/>
      <c r="BS759" s="55"/>
      <c r="BT759" s="55"/>
      <c r="BU759" s="55"/>
      <c r="BV759" s="55"/>
      <c r="BW759" s="55"/>
      <c r="BX759" s="55"/>
      <c r="BY759" s="55"/>
      <c r="BZ759" s="55"/>
      <c r="CA759" s="55"/>
      <c r="CB759" s="55"/>
      <c r="CC759" s="55"/>
      <c r="CD759" s="55"/>
      <c r="CE759" s="55"/>
      <c r="CF759" s="55"/>
      <c r="CG759" s="55"/>
      <c r="CH759" s="55"/>
      <c r="CI759" s="55"/>
      <c r="CJ759" s="55"/>
      <c r="CK759" s="55"/>
      <c r="CL759" s="55"/>
      <c r="CM759" s="55"/>
      <c r="CN759" s="55"/>
      <c r="CO759" s="55"/>
      <c r="CP759" s="55"/>
      <c r="CQ759" s="55"/>
      <c r="CR759" s="55"/>
      <c r="CS759" s="55"/>
      <c r="CT759" s="55"/>
      <c r="CU759" s="55"/>
      <c r="CV759" s="55"/>
      <c r="CW759" s="55"/>
      <c r="CX759" s="55"/>
      <c r="CY759" s="55"/>
      <c r="CZ759" s="55"/>
      <c r="DA759" s="55"/>
      <c r="DB759" s="55"/>
      <c r="DC759" s="55"/>
      <c r="DD759" s="55"/>
      <c r="DE759" s="55"/>
      <c r="DF759" s="55"/>
      <c r="DG759" s="55"/>
      <c r="DH759" s="55"/>
      <c r="DI759" s="55"/>
      <c r="DJ759" s="55"/>
      <c r="DK759" s="55"/>
      <c r="DL759" s="55"/>
      <c r="DM759" s="55"/>
      <c r="DN759" s="55"/>
      <c r="DO759" s="55"/>
      <c r="DP759" s="55"/>
      <c r="DQ759" s="55"/>
      <c r="DR759" s="55"/>
      <c r="DS759" s="55"/>
      <c r="DT759" s="55"/>
      <c r="DU759" s="55"/>
      <c r="DV759" s="55"/>
    </row>
    <row r="760" spans="1:126" ht="8.25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5"/>
      <c r="BQ760" s="55"/>
      <c r="BR760" s="55"/>
      <c r="BS760" s="55"/>
      <c r="BT760" s="55"/>
      <c r="BU760" s="55"/>
      <c r="BV760" s="55"/>
      <c r="BW760" s="55"/>
      <c r="BX760" s="55"/>
      <c r="BY760" s="55"/>
      <c r="BZ760" s="55"/>
      <c r="CA760" s="55"/>
      <c r="CB760" s="55"/>
      <c r="CC760" s="55"/>
      <c r="CD760" s="55"/>
      <c r="CE760" s="55"/>
      <c r="CF760" s="55"/>
      <c r="CG760" s="55"/>
      <c r="CH760" s="55"/>
      <c r="CI760" s="55"/>
      <c r="CJ760" s="55"/>
      <c r="CK760" s="55"/>
      <c r="CL760" s="55"/>
      <c r="CM760" s="55"/>
      <c r="CN760" s="55"/>
      <c r="CO760" s="55"/>
      <c r="CP760" s="55"/>
      <c r="CQ760" s="55"/>
      <c r="CR760" s="55"/>
      <c r="CS760" s="55"/>
      <c r="CT760" s="55"/>
      <c r="CU760" s="55"/>
      <c r="CV760" s="55"/>
      <c r="CW760" s="55"/>
      <c r="CX760" s="55"/>
      <c r="CY760" s="55"/>
      <c r="CZ760" s="55"/>
      <c r="DA760" s="55"/>
      <c r="DB760" s="55"/>
      <c r="DC760" s="55"/>
      <c r="DD760" s="55"/>
      <c r="DE760" s="55"/>
      <c r="DF760" s="55"/>
      <c r="DG760" s="55"/>
      <c r="DH760" s="55"/>
      <c r="DI760" s="55"/>
      <c r="DJ760" s="55"/>
      <c r="DK760" s="55"/>
      <c r="DL760" s="55"/>
      <c r="DM760" s="55"/>
      <c r="DN760" s="55"/>
      <c r="DO760" s="55"/>
      <c r="DP760" s="55"/>
      <c r="DQ760" s="55"/>
      <c r="DR760" s="55"/>
      <c r="DS760" s="55"/>
      <c r="DT760" s="55"/>
      <c r="DU760" s="55"/>
      <c r="DV760" s="55"/>
    </row>
    <row r="761" spans="1:126" ht="8.25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5"/>
      <c r="BQ761" s="55"/>
      <c r="BR761" s="55"/>
      <c r="BS761" s="55"/>
      <c r="BT761" s="55"/>
      <c r="BU761" s="55"/>
      <c r="BV761" s="55"/>
      <c r="BW761" s="55"/>
      <c r="BX761" s="55"/>
      <c r="BY761" s="55"/>
      <c r="BZ761" s="55"/>
      <c r="CA761" s="55"/>
      <c r="CB761" s="55"/>
      <c r="CC761" s="55"/>
      <c r="CD761" s="55"/>
      <c r="CE761" s="55"/>
      <c r="CF761" s="55"/>
      <c r="CG761" s="55"/>
      <c r="CH761" s="55"/>
      <c r="CI761" s="55"/>
      <c r="CJ761" s="55"/>
      <c r="CK761" s="55"/>
      <c r="CL761" s="55"/>
      <c r="CM761" s="55"/>
      <c r="CN761" s="55"/>
      <c r="CO761" s="55"/>
      <c r="CP761" s="55"/>
      <c r="CQ761" s="55"/>
      <c r="CR761" s="55"/>
      <c r="CS761" s="55"/>
      <c r="CT761" s="55"/>
      <c r="CU761" s="55"/>
      <c r="CV761" s="55"/>
      <c r="CW761" s="55"/>
      <c r="CX761" s="55"/>
      <c r="CY761" s="55"/>
      <c r="CZ761" s="55"/>
      <c r="DA761" s="55"/>
      <c r="DB761" s="55"/>
      <c r="DC761" s="55"/>
      <c r="DD761" s="55"/>
      <c r="DE761" s="55"/>
      <c r="DF761" s="55"/>
      <c r="DG761" s="55"/>
      <c r="DH761" s="55"/>
      <c r="DI761" s="55"/>
      <c r="DJ761" s="55"/>
      <c r="DK761" s="55"/>
      <c r="DL761" s="55"/>
      <c r="DM761" s="55"/>
      <c r="DN761" s="55"/>
      <c r="DO761" s="55"/>
      <c r="DP761" s="55"/>
      <c r="DQ761" s="55"/>
      <c r="DR761" s="55"/>
      <c r="DS761" s="55"/>
      <c r="DT761" s="55"/>
      <c r="DU761" s="55"/>
      <c r="DV761" s="55"/>
    </row>
    <row r="762" spans="1:126" ht="8.25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5"/>
      <c r="BQ762" s="55"/>
      <c r="BR762" s="55"/>
      <c r="BS762" s="55"/>
      <c r="BT762" s="55"/>
      <c r="BU762" s="55"/>
      <c r="BV762" s="55"/>
      <c r="BW762" s="55"/>
      <c r="BX762" s="55"/>
      <c r="BY762" s="55"/>
      <c r="BZ762" s="55"/>
      <c r="CA762" s="55"/>
      <c r="CB762" s="55"/>
      <c r="CC762" s="55"/>
      <c r="CD762" s="55"/>
      <c r="CE762" s="55"/>
      <c r="CF762" s="55"/>
      <c r="CG762" s="55"/>
      <c r="CH762" s="55"/>
      <c r="CI762" s="55"/>
      <c r="CJ762" s="55"/>
      <c r="CK762" s="55"/>
      <c r="CL762" s="55"/>
      <c r="CM762" s="55"/>
      <c r="CN762" s="55"/>
      <c r="CO762" s="55"/>
      <c r="CP762" s="55"/>
      <c r="CQ762" s="55"/>
      <c r="CR762" s="55"/>
      <c r="CS762" s="55"/>
      <c r="CT762" s="55"/>
      <c r="CU762" s="55"/>
      <c r="CV762" s="55"/>
      <c r="CW762" s="55"/>
      <c r="CX762" s="55"/>
      <c r="CY762" s="55"/>
      <c r="CZ762" s="55"/>
      <c r="DA762" s="55"/>
      <c r="DB762" s="55"/>
      <c r="DC762" s="55"/>
      <c r="DD762" s="55"/>
      <c r="DE762" s="55"/>
      <c r="DF762" s="55"/>
      <c r="DG762" s="55"/>
      <c r="DH762" s="55"/>
      <c r="DI762" s="55"/>
      <c r="DJ762" s="55"/>
      <c r="DK762" s="55"/>
      <c r="DL762" s="55"/>
      <c r="DM762" s="55"/>
      <c r="DN762" s="55"/>
      <c r="DO762" s="55"/>
      <c r="DP762" s="55"/>
      <c r="DQ762" s="55"/>
      <c r="DR762" s="55"/>
      <c r="DS762" s="55"/>
      <c r="DT762" s="55"/>
      <c r="DU762" s="55"/>
      <c r="DV762" s="55"/>
    </row>
    <row r="763" spans="1:126" ht="8.25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5"/>
      <c r="BQ763" s="55"/>
      <c r="BR763" s="55"/>
      <c r="BS763" s="55"/>
      <c r="BT763" s="55"/>
      <c r="BU763" s="55"/>
      <c r="BV763" s="55"/>
      <c r="BW763" s="55"/>
      <c r="BX763" s="55"/>
      <c r="BY763" s="55"/>
      <c r="BZ763" s="55"/>
      <c r="CA763" s="55"/>
      <c r="CB763" s="55"/>
      <c r="CC763" s="55"/>
      <c r="CD763" s="55"/>
      <c r="CE763" s="55"/>
      <c r="CF763" s="55"/>
      <c r="CG763" s="55"/>
      <c r="CH763" s="55"/>
      <c r="CI763" s="55"/>
      <c r="CJ763" s="55"/>
      <c r="CK763" s="55"/>
      <c r="CL763" s="55"/>
      <c r="CM763" s="55"/>
      <c r="CN763" s="55"/>
      <c r="CO763" s="55"/>
      <c r="CP763" s="55"/>
      <c r="CQ763" s="55"/>
      <c r="CR763" s="55"/>
      <c r="CS763" s="55"/>
      <c r="CT763" s="55"/>
      <c r="CU763" s="55"/>
      <c r="CV763" s="55"/>
      <c r="CW763" s="55"/>
      <c r="CX763" s="55"/>
      <c r="CY763" s="55"/>
      <c r="CZ763" s="55"/>
      <c r="DA763" s="55"/>
      <c r="DB763" s="55"/>
      <c r="DC763" s="55"/>
      <c r="DD763" s="55"/>
      <c r="DE763" s="55"/>
      <c r="DF763" s="55"/>
      <c r="DG763" s="55"/>
      <c r="DH763" s="55"/>
      <c r="DI763" s="55"/>
      <c r="DJ763" s="55"/>
      <c r="DK763" s="55"/>
      <c r="DL763" s="55"/>
      <c r="DM763" s="55"/>
      <c r="DN763" s="55"/>
      <c r="DO763" s="55"/>
      <c r="DP763" s="55"/>
      <c r="DQ763" s="55"/>
      <c r="DR763" s="55"/>
      <c r="DS763" s="55"/>
      <c r="DT763" s="55"/>
      <c r="DU763" s="55"/>
      <c r="DV763" s="55"/>
    </row>
    <row r="764" spans="1:126" ht="8.25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5"/>
      <c r="BQ764" s="55"/>
      <c r="BR764" s="55"/>
      <c r="BS764" s="55"/>
      <c r="BT764" s="55"/>
      <c r="BU764" s="55"/>
      <c r="BV764" s="55"/>
      <c r="BW764" s="55"/>
      <c r="BX764" s="55"/>
      <c r="BY764" s="55"/>
      <c r="BZ764" s="55"/>
      <c r="CA764" s="55"/>
      <c r="CB764" s="55"/>
      <c r="CC764" s="55"/>
      <c r="CD764" s="55"/>
      <c r="CE764" s="55"/>
      <c r="CF764" s="55"/>
      <c r="CG764" s="55"/>
      <c r="CH764" s="55"/>
      <c r="CI764" s="55"/>
      <c r="CJ764" s="55"/>
      <c r="CK764" s="55"/>
      <c r="CL764" s="55"/>
      <c r="CM764" s="55"/>
      <c r="CN764" s="55"/>
      <c r="CO764" s="55"/>
      <c r="CP764" s="55"/>
      <c r="CQ764" s="55"/>
      <c r="CR764" s="55"/>
      <c r="CS764" s="55"/>
      <c r="CT764" s="55"/>
      <c r="CU764" s="55"/>
      <c r="CV764" s="55"/>
      <c r="CW764" s="55"/>
      <c r="CX764" s="55"/>
      <c r="CY764" s="55"/>
      <c r="CZ764" s="55"/>
      <c r="DA764" s="55"/>
      <c r="DB764" s="55"/>
      <c r="DC764" s="55"/>
      <c r="DD764" s="55"/>
      <c r="DE764" s="55"/>
      <c r="DF764" s="55"/>
      <c r="DG764" s="55"/>
      <c r="DH764" s="55"/>
      <c r="DI764" s="55"/>
      <c r="DJ764" s="55"/>
      <c r="DK764" s="55"/>
      <c r="DL764" s="55"/>
      <c r="DM764" s="55"/>
      <c r="DN764" s="55"/>
      <c r="DO764" s="55"/>
      <c r="DP764" s="55"/>
      <c r="DQ764" s="55"/>
      <c r="DR764" s="55"/>
      <c r="DS764" s="55"/>
      <c r="DT764" s="55"/>
      <c r="DU764" s="55"/>
      <c r="DV764" s="55"/>
    </row>
    <row r="765" spans="1:126" ht="8.25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5"/>
      <c r="BQ765" s="55"/>
      <c r="BR765" s="55"/>
      <c r="BS765" s="55"/>
      <c r="BT765" s="55"/>
      <c r="BU765" s="55"/>
      <c r="BV765" s="55"/>
      <c r="BW765" s="55"/>
      <c r="BX765" s="55"/>
      <c r="BY765" s="55"/>
      <c r="BZ765" s="55"/>
      <c r="CA765" s="55"/>
      <c r="CB765" s="55"/>
      <c r="CC765" s="55"/>
      <c r="CD765" s="55"/>
      <c r="CE765" s="55"/>
      <c r="CF765" s="55"/>
      <c r="CG765" s="55"/>
      <c r="CH765" s="55"/>
      <c r="CI765" s="55"/>
      <c r="CJ765" s="55"/>
      <c r="CK765" s="55"/>
      <c r="CL765" s="55"/>
      <c r="CM765" s="55"/>
      <c r="CN765" s="55"/>
      <c r="CO765" s="55"/>
      <c r="CP765" s="55"/>
      <c r="CQ765" s="55"/>
      <c r="CR765" s="55"/>
      <c r="CS765" s="55"/>
      <c r="CT765" s="55"/>
      <c r="CU765" s="55"/>
      <c r="CV765" s="55"/>
      <c r="CW765" s="55"/>
      <c r="CX765" s="55"/>
      <c r="CY765" s="55"/>
      <c r="CZ765" s="55"/>
      <c r="DA765" s="55"/>
      <c r="DB765" s="55"/>
      <c r="DC765" s="55"/>
      <c r="DD765" s="55"/>
      <c r="DE765" s="55"/>
      <c r="DF765" s="55"/>
      <c r="DG765" s="55"/>
      <c r="DH765" s="55"/>
      <c r="DI765" s="55"/>
      <c r="DJ765" s="55"/>
      <c r="DK765" s="55"/>
      <c r="DL765" s="55"/>
      <c r="DM765" s="55"/>
      <c r="DN765" s="55"/>
      <c r="DO765" s="55"/>
      <c r="DP765" s="55"/>
      <c r="DQ765" s="55"/>
      <c r="DR765" s="55"/>
      <c r="DS765" s="55"/>
      <c r="DT765" s="55"/>
      <c r="DU765" s="55"/>
      <c r="DV765" s="55"/>
    </row>
    <row r="766" spans="1:126" ht="8.25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5"/>
      <c r="BQ766" s="55"/>
      <c r="BR766" s="55"/>
      <c r="BS766" s="55"/>
      <c r="BT766" s="55"/>
      <c r="BU766" s="55"/>
      <c r="BV766" s="55"/>
      <c r="BW766" s="55"/>
      <c r="BX766" s="55"/>
      <c r="BY766" s="55"/>
      <c r="BZ766" s="55"/>
      <c r="CA766" s="55"/>
      <c r="CB766" s="55"/>
      <c r="CC766" s="55"/>
      <c r="CD766" s="55"/>
      <c r="CE766" s="55"/>
      <c r="CF766" s="55"/>
      <c r="CG766" s="55"/>
      <c r="CH766" s="55"/>
      <c r="CI766" s="55"/>
      <c r="CJ766" s="55"/>
      <c r="CK766" s="55"/>
      <c r="CL766" s="55"/>
      <c r="CM766" s="55"/>
      <c r="CN766" s="55"/>
      <c r="CO766" s="55"/>
      <c r="CP766" s="55"/>
      <c r="CQ766" s="55"/>
      <c r="CR766" s="55"/>
      <c r="CS766" s="55"/>
      <c r="CT766" s="55"/>
      <c r="CU766" s="55"/>
      <c r="CV766" s="55"/>
      <c r="CW766" s="55"/>
      <c r="CX766" s="55"/>
      <c r="CY766" s="55"/>
      <c r="CZ766" s="55"/>
      <c r="DA766" s="55"/>
      <c r="DB766" s="55"/>
      <c r="DC766" s="55"/>
      <c r="DD766" s="55"/>
      <c r="DE766" s="55"/>
      <c r="DF766" s="55"/>
      <c r="DG766" s="55"/>
      <c r="DH766" s="55"/>
      <c r="DI766" s="55"/>
      <c r="DJ766" s="55"/>
      <c r="DK766" s="55"/>
      <c r="DL766" s="55"/>
      <c r="DM766" s="55"/>
      <c r="DN766" s="55"/>
      <c r="DO766" s="55"/>
      <c r="DP766" s="55"/>
      <c r="DQ766" s="55"/>
      <c r="DR766" s="55"/>
      <c r="DS766" s="55"/>
      <c r="DT766" s="55"/>
      <c r="DU766" s="55"/>
      <c r="DV766" s="55"/>
    </row>
    <row r="767" spans="1:126" ht="8.25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5"/>
      <c r="BQ767" s="55"/>
      <c r="BR767" s="55"/>
      <c r="BS767" s="55"/>
      <c r="BT767" s="55"/>
      <c r="BU767" s="55"/>
      <c r="BV767" s="55"/>
      <c r="BW767" s="55"/>
      <c r="BX767" s="55"/>
      <c r="BY767" s="55"/>
      <c r="BZ767" s="55"/>
      <c r="CA767" s="55"/>
      <c r="CB767" s="55"/>
      <c r="CC767" s="55"/>
      <c r="CD767" s="55"/>
      <c r="CE767" s="55"/>
      <c r="CF767" s="55"/>
      <c r="CG767" s="55"/>
      <c r="CH767" s="55"/>
      <c r="CI767" s="55"/>
      <c r="CJ767" s="55"/>
      <c r="CK767" s="55"/>
      <c r="CL767" s="55"/>
      <c r="CM767" s="55"/>
      <c r="CN767" s="55"/>
      <c r="CO767" s="55"/>
      <c r="CP767" s="55"/>
      <c r="CQ767" s="55"/>
      <c r="CR767" s="55"/>
      <c r="CS767" s="55"/>
      <c r="CT767" s="55"/>
      <c r="CU767" s="55"/>
      <c r="CV767" s="55"/>
      <c r="CW767" s="55"/>
      <c r="CX767" s="55"/>
      <c r="CY767" s="55"/>
      <c r="CZ767" s="55"/>
      <c r="DA767" s="55"/>
      <c r="DB767" s="55"/>
      <c r="DC767" s="55"/>
      <c r="DD767" s="55"/>
      <c r="DE767" s="55"/>
      <c r="DF767" s="55"/>
      <c r="DG767" s="55"/>
      <c r="DH767" s="55"/>
      <c r="DI767" s="55"/>
      <c r="DJ767" s="55"/>
      <c r="DK767" s="55"/>
      <c r="DL767" s="55"/>
      <c r="DM767" s="55"/>
      <c r="DN767" s="55"/>
      <c r="DO767" s="55"/>
      <c r="DP767" s="55"/>
      <c r="DQ767" s="55"/>
      <c r="DR767" s="55"/>
      <c r="DS767" s="55"/>
      <c r="DT767" s="55"/>
      <c r="DU767" s="55"/>
      <c r="DV767" s="55"/>
    </row>
    <row r="768" spans="1:126" ht="8.25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5"/>
      <c r="BQ768" s="55"/>
      <c r="BR768" s="55"/>
      <c r="BS768" s="55"/>
      <c r="BT768" s="55"/>
      <c r="BU768" s="55"/>
      <c r="BV768" s="55"/>
      <c r="BW768" s="55"/>
      <c r="BX768" s="55"/>
      <c r="BY768" s="55"/>
      <c r="BZ768" s="55"/>
      <c r="CA768" s="55"/>
      <c r="CB768" s="55"/>
      <c r="CC768" s="55"/>
      <c r="CD768" s="55"/>
      <c r="CE768" s="55"/>
      <c r="CF768" s="55"/>
      <c r="CG768" s="55"/>
      <c r="CH768" s="55"/>
      <c r="CI768" s="55"/>
      <c r="CJ768" s="55"/>
      <c r="CK768" s="55"/>
      <c r="CL768" s="55"/>
      <c r="CM768" s="55"/>
      <c r="CN768" s="55"/>
      <c r="CO768" s="55"/>
      <c r="CP768" s="55"/>
      <c r="CQ768" s="55"/>
      <c r="CR768" s="55"/>
      <c r="CS768" s="55"/>
      <c r="CT768" s="55"/>
      <c r="CU768" s="55"/>
      <c r="CV768" s="55"/>
      <c r="CW768" s="55"/>
      <c r="CX768" s="55"/>
      <c r="CY768" s="55"/>
      <c r="CZ768" s="55"/>
      <c r="DA768" s="55"/>
      <c r="DB768" s="55"/>
      <c r="DC768" s="55"/>
      <c r="DD768" s="55"/>
      <c r="DE768" s="55"/>
      <c r="DF768" s="55"/>
      <c r="DG768" s="55"/>
      <c r="DH768" s="55"/>
      <c r="DI768" s="55"/>
      <c r="DJ768" s="55"/>
      <c r="DK768" s="55"/>
      <c r="DL768" s="55"/>
      <c r="DM768" s="55"/>
      <c r="DN768" s="55"/>
      <c r="DO768" s="55"/>
      <c r="DP768" s="55"/>
      <c r="DQ768" s="55"/>
      <c r="DR768" s="55"/>
      <c r="DS768" s="55"/>
      <c r="DT768" s="55"/>
      <c r="DU768" s="55"/>
      <c r="DV768" s="55"/>
    </row>
    <row r="769" spans="1:126" ht="8.25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5"/>
      <c r="BQ769" s="55"/>
      <c r="BR769" s="55"/>
      <c r="BS769" s="55"/>
      <c r="BT769" s="55"/>
      <c r="BU769" s="55"/>
      <c r="BV769" s="55"/>
      <c r="BW769" s="55"/>
      <c r="BX769" s="55"/>
      <c r="BY769" s="55"/>
      <c r="BZ769" s="55"/>
      <c r="CA769" s="55"/>
      <c r="CB769" s="55"/>
      <c r="CC769" s="55"/>
      <c r="CD769" s="55"/>
      <c r="CE769" s="55"/>
      <c r="CF769" s="55"/>
      <c r="CG769" s="55"/>
      <c r="CH769" s="55"/>
      <c r="CI769" s="55"/>
      <c r="CJ769" s="55"/>
      <c r="CK769" s="55"/>
      <c r="CL769" s="55"/>
      <c r="CM769" s="55"/>
      <c r="CN769" s="55"/>
      <c r="CO769" s="55"/>
      <c r="CP769" s="55"/>
      <c r="CQ769" s="55"/>
      <c r="CR769" s="55"/>
      <c r="CS769" s="55"/>
      <c r="CT769" s="55"/>
      <c r="CU769" s="55"/>
      <c r="CV769" s="55"/>
      <c r="CW769" s="55"/>
      <c r="CX769" s="55"/>
      <c r="CY769" s="55"/>
      <c r="CZ769" s="55"/>
      <c r="DA769" s="55"/>
      <c r="DB769" s="55"/>
      <c r="DC769" s="55"/>
      <c r="DD769" s="55"/>
      <c r="DE769" s="55"/>
      <c r="DF769" s="55"/>
      <c r="DG769" s="55"/>
      <c r="DH769" s="55"/>
      <c r="DI769" s="55"/>
      <c r="DJ769" s="55"/>
      <c r="DK769" s="55"/>
      <c r="DL769" s="55"/>
      <c r="DM769" s="55"/>
      <c r="DN769" s="55"/>
      <c r="DO769" s="55"/>
      <c r="DP769" s="55"/>
      <c r="DQ769" s="55"/>
      <c r="DR769" s="55"/>
      <c r="DS769" s="55"/>
      <c r="DT769" s="55"/>
      <c r="DU769" s="55"/>
      <c r="DV769" s="55"/>
    </row>
    <row r="770" spans="1:126" ht="8.25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5"/>
      <c r="BQ770" s="55"/>
      <c r="BR770" s="55"/>
      <c r="BS770" s="55"/>
      <c r="BT770" s="55"/>
      <c r="BU770" s="55"/>
      <c r="BV770" s="55"/>
      <c r="BW770" s="55"/>
      <c r="BX770" s="55"/>
      <c r="BY770" s="55"/>
      <c r="BZ770" s="55"/>
      <c r="CA770" s="55"/>
      <c r="CB770" s="55"/>
      <c r="CC770" s="55"/>
      <c r="CD770" s="55"/>
      <c r="CE770" s="55"/>
      <c r="CF770" s="55"/>
      <c r="CG770" s="55"/>
      <c r="CH770" s="55"/>
      <c r="CI770" s="55"/>
      <c r="CJ770" s="55"/>
      <c r="CK770" s="55"/>
      <c r="CL770" s="55"/>
      <c r="CM770" s="55"/>
      <c r="CN770" s="55"/>
      <c r="CO770" s="55"/>
      <c r="CP770" s="55"/>
      <c r="CQ770" s="55"/>
      <c r="CR770" s="55"/>
      <c r="CS770" s="55"/>
      <c r="CT770" s="55"/>
      <c r="CU770" s="55"/>
      <c r="CV770" s="55"/>
      <c r="CW770" s="55"/>
      <c r="CX770" s="55"/>
      <c r="CY770" s="55"/>
      <c r="CZ770" s="55"/>
      <c r="DA770" s="55"/>
      <c r="DB770" s="55"/>
      <c r="DC770" s="55"/>
      <c r="DD770" s="55"/>
      <c r="DE770" s="55"/>
      <c r="DF770" s="55"/>
      <c r="DG770" s="55"/>
      <c r="DH770" s="55"/>
      <c r="DI770" s="55"/>
      <c r="DJ770" s="55"/>
      <c r="DK770" s="55"/>
      <c r="DL770" s="55"/>
      <c r="DM770" s="55"/>
      <c r="DN770" s="55"/>
      <c r="DO770" s="55"/>
      <c r="DP770" s="55"/>
      <c r="DQ770" s="55"/>
      <c r="DR770" s="55"/>
      <c r="DS770" s="55"/>
      <c r="DT770" s="55"/>
      <c r="DU770" s="55"/>
      <c r="DV770" s="55"/>
    </row>
    <row r="771" spans="1:126" ht="8.25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5"/>
      <c r="BQ771" s="55"/>
      <c r="BR771" s="55"/>
      <c r="BS771" s="55"/>
      <c r="BT771" s="55"/>
      <c r="BU771" s="55"/>
      <c r="BV771" s="55"/>
      <c r="BW771" s="55"/>
      <c r="BX771" s="55"/>
      <c r="BY771" s="55"/>
      <c r="BZ771" s="55"/>
      <c r="CA771" s="55"/>
      <c r="CB771" s="55"/>
      <c r="CC771" s="55"/>
      <c r="CD771" s="55"/>
      <c r="CE771" s="55"/>
      <c r="CF771" s="55"/>
      <c r="CG771" s="55"/>
      <c r="CH771" s="55"/>
      <c r="CI771" s="55"/>
      <c r="CJ771" s="55"/>
      <c r="CK771" s="55"/>
      <c r="CL771" s="55"/>
      <c r="CM771" s="55"/>
      <c r="CN771" s="55"/>
      <c r="CO771" s="55"/>
      <c r="CP771" s="55"/>
      <c r="CQ771" s="55"/>
      <c r="CR771" s="55"/>
      <c r="CS771" s="55"/>
      <c r="CT771" s="55"/>
      <c r="CU771" s="55"/>
      <c r="CV771" s="55"/>
      <c r="CW771" s="55"/>
      <c r="CX771" s="55"/>
      <c r="CY771" s="55"/>
      <c r="CZ771" s="55"/>
      <c r="DA771" s="55"/>
      <c r="DB771" s="55"/>
      <c r="DC771" s="55"/>
      <c r="DD771" s="55"/>
      <c r="DE771" s="55"/>
      <c r="DF771" s="55"/>
      <c r="DG771" s="55"/>
      <c r="DH771" s="55"/>
      <c r="DI771" s="55"/>
      <c r="DJ771" s="55"/>
      <c r="DK771" s="55"/>
      <c r="DL771" s="55"/>
      <c r="DM771" s="55"/>
      <c r="DN771" s="55"/>
      <c r="DO771" s="55"/>
      <c r="DP771" s="55"/>
      <c r="DQ771" s="55"/>
      <c r="DR771" s="55"/>
      <c r="DS771" s="55"/>
      <c r="DT771" s="55"/>
      <c r="DU771" s="55"/>
      <c r="DV771" s="55"/>
    </row>
    <row r="772" spans="1:126" ht="8.25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5"/>
      <c r="BQ772" s="55"/>
      <c r="BR772" s="55"/>
      <c r="BS772" s="55"/>
      <c r="BT772" s="55"/>
      <c r="BU772" s="55"/>
      <c r="BV772" s="55"/>
      <c r="BW772" s="55"/>
      <c r="BX772" s="55"/>
      <c r="BY772" s="55"/>
      <c r="BZ772" s="55"/>
      <c r="CA772" s="55"/>
      <c r="CB772" s="55"/>
      <c r="CC772" s="55"/>
      <c r="CD772" s="55"/>
      <c r="CE772" s="55"/>
      <c r="CF772" s="55"/>
      <c r="CG772" s="55"/>
      <c r="CH772" s="55"/>
      <c r="CI772" s="55"/>
      <c r="CJ772" s="55"/>
      <c r="CK772" s="55"/>
      <c r="CL772" s="55"/>
      <c r="CM772" s="55"/>
      <c r="CN772" s="55"/>
      <c r="CO772" s="55"/>
      <c r="CP772" s="55"/>
      <c r="CQ772" s="55"/>
      <c r="CR772" s="55"/>
      <c r="CS772" s="55"/>
      <c r="CT772" s="55"/>
      <c r="CU772" s="55"/>
      <c r="CV772" s="55"/>
      <c r="CW772" s="55"/>
      <c r="CX772" s="55"/>
      <c r="CY772" s="55"/>
      <c r="CZ772" s="55"/>
      <c r="DA772" s="55"/>
      <c r="DB772" s="55"/>
      <c r="DC772" s="55"/>
      <c r="DD772" s="55"/>
      <c r="DE772" s="55"/>
      <c r="DF772" s="55"/>
      <c r="DG772" s="55"/>
      <c r="DH772" s="55"/>
      <c r="DI772" s="55"/>
      <c r="DJ772" s="55"/>
      <c r="DK772" s="55"/>
      <c r="DL772" s="55"/>
      <c r="DM772" s="55"/>
      <c r="DN772" s="55"/>
      <c r="DO772" s="55"/>
      <c r="DP772" s="55"/>
      <c r="DQ772" s="55"/>
      <c r="DR772" s="55"/>
      <c r="DS772" s="55"/>
      <c r="DT772" s="55"/>
      <c r="DU772" s="55"/>
      <c r="DV772" s="55"/>
    </row>
    <row r="773" spans="1:126" ht="8.25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5"/>
      <c r="BQ773" s="55"/>
      <c r="BR773" s="55"/>
      <c r="BS773" s="55"/>
      <c r="BT773" s="55"/>
      <c r="BU773" s="55"/>
      <c r="BV773" s="55"/>
      <c r="BW773" s="55"/>
      <c r="BX773" s="55"/>
      <c r="BY773" s="55"/>
      <c r="BZ773" s="55"/>
      <c r="CA773" s="55"/>
      <c r="CB773" s="55"/>
      <c r="CC773" s="55"/>
      <c r="CD773" s="55"/>
      <c r="CE773" s="55"/>
      <c r="CF773" s="55"/>
      <c r="CG773" s="55"/>
      <c r="CH773" s="55"/>
      <c r="CI773" s="55"/>
      <c r="CJ773" s="55"/>
      <c r="CK773" s="55"/>
      <c r="CL773" s="55"/>
      <c r="CM773" s="55"/>
      <c r="CN773" s="55"/>
      <c r="CO773" s="55"/>
      <c r="CP773" s="55"/>
      <c r="CQ773" s="55"/>
      <c r="CR773" s="55"/>
      <c r="CS773" s="55"/>
      <c r="CT773" s="55"/>
      <c r="CU773" s="55"/>
      <c r="CV773" s="55"/>
      <c r="CW773" s="55"/>
      <c r="CX773" s="55"/>
      <c r="CY773" s="55"/>
      <c r="CZ773" s="55"/>
      <c r="DA773" s="55"/>
      <c r="DB773" s="55"/>
      <c r="DC773" s="55"/>
      <c r="DD773" s="55"/>
      <c r="DE773" s="55"/>
      <c r="DF773" s="55"/>
      <c r="DG773" s="55"/>
      <c r="DH773" s="55"/>
      <c r="DI773" s="55"/>
      <c r="DJ773" s="55"/>
      <c r="DK773" s="55"/>
      <c r="DL773" s="55"/>
      <c r="DM773" s="55"/>
      <c r="DN773" s="55"/>
      <c r="DO773" s="55"/>
      <c r="DP773" s="55"/>
      <c r="DQ773" s="55"/>
      <c r="DR773" s="55"/>
      <c r="DS773" s="55"/>
      <c r="DT773" s="55"/>
      <c r="DU773" s="55"/>
      <c r="DV773" s="55"/>
    </row>
    <row r="774" spans="1:126" ht="8.25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5"/>
      <c r="BQ774" s="55"/>
      <c r="BR774" s="55"/>
      <c r="BS774" s="55"/>
      <c r="BT774" s="55"/>
      <c r="BU774" s="55"/>
      <c r="BV774" s="55"/>
      <c r="BW774" s="55"/>
      <c r="BX774" s="55"/>
      <c r="BY774" s="55"/>
      <c r="BZ774" s="55"/>
      <c r="CA774" s="55"/>
      <c r="CB774" s="55"/>
      <c r="CC774" s="55"/>
      <c r="CD774" s="55"/>
      <c r="CE774" s="55"/>
      <c r="CF774" s="55"/>
      <c r="CG774" s="55"/>
      <c r="CH774" s="55"/>
      <c r="CI774" s="55"/>
      <c r="CJ774" s="55"/>
      <c r="CK774" s="55"/>
      <c r="CL774" s="55"/>
      <c r="CM774" s="55"/>
      <c r="CN774" s="55"/>
      <c r="CO774" s="55"/>
      <c r="CP774" s="55"/>
      <c r="CQ774" s="55"/>
      <c r="CR774" s="55"/>
      <c r="CS774" s="55"/>
      <c r="CT774" s="55"/>
      <c r="CU774" s="55"/>
      <c r="CV774" s="55"/>
      <c r="CW774" s="55"/>
      <c r="CX774" s="55"/>
      <c r="CY774" s="55"/>
      <c r="CZ774" s="55"/>
      <c r="DA774" s="55"/>
      <c r="DB774" s="55"/>
      <c r="DC774" s="55"/>
      <c r="DD774" s="55"/>
      <c r="DE774" s="55"/>
      <c r="DF774" s="55"/>
      <c r="DG774" s="55"/>
      <c r="DH774" s="55"/>
      <c r="DI774" s="55"/>
      <c r="DJ774" s="55"/>
      <c r="DK774" s="55"/>
      <c r="DL774" s="55"/>
      <c r="DM774" s="55"/>
      <c r="DN774" s="55"/>
      <c r="DO774" s="55"/>
      <c r="DP774" s="55"/>
      <c r="DQ774" s="55"/>
      <c r="DR774" s="55"/>
      <c r="DS774" s="55"/>
      <c r="DT774" s="55"/>
      <c r="DU774" s="55"/>
      <c r="DV774" s="55"/>
    </row>
    <row r="775" spans="1:126" ht="8.25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5"/>
      <c r="BQ775" s="55"/>
      <c r="BR775" s="55"/>
      <c r="BS775" s="55"/>
      <c r="BT775" s="55"/>
      <c r="BU775" s="55"/>
      <c r="BV775" s="55"/>
      <c r="BW775" s="55"/>
      <c r="BX775" s="55"/>
      <c r="BY775" s="55"/>
      <c r="BZ775" s="55"/>
      <c r="CA775" s="55"/>
      <c r="CB775" s="55"/>
      <c r="CC775" s="55"/>
      <c r="CD775" s="55"/>
      <c r="CE775" s="55"/>
      <c r="CF775" s="55"/>
      <c r="CG775" s="55"/>
      <c r="CH775" s="55"/>
      <c r="CI775" s="55"/>
      <c r="CJ775" s="55"/>
      <c r="CK775" s="55"/>
      <c r="CL775" s="55"/>
      <c r="CM775" s="55"/>
      <c r="CN775" s="55"/>
      <c r="CO775" s="55"/>
      <c r="CP775" s="55"/>
      <c r="CQ775" s="55"/>
      <c r="CR775" s="55"/>
      <c r="CS775" s="55"/>
      <c r="CT775" s="55"/>
      <c r="CU775" s="55"/>
      <c r="CV775" s="55"/>
      <c r="CW775" s="55"/>
      <c r="CX775" s="55"/>
      <c r="CY775" s="55"/>
      <c r="CZ775" s="55"/>
      <c r="DA775" s="55"/>
      <c r="DB775" s="55"/>
      <c r="DC775" s="55"/>
      <c r="DD775" s="55"/>
      <c r="DE775" s="55"/>
      <c r="DF775" s="55"/>
      <c r="DG775" s="55"/>
      <c r="DH775" s="55"/>
      <c r="DI775" s="55"/>
      <c r="DJ775" s="55"/>
      <c r="DK775" s="55"/>
      <c r="DL775" s="55"/>
      <c r="DM775" s="55"/>
      <c r="DN775" s="55"/>
      <c r="DO775" s="55"/>
      <c r="DP775" s="55"/>
      <c r="DQ775" s="55"/>
      <c r="DR775" s="55"/>
      <c r="DS775" s="55"/>
      <c r="DT775" s="55"/>
      <c r="DU775" s="55"/>
      <c r="DV775" s="55"/>
    </row>
    <row r="776" spans="1:126" ht="8.25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5"/>
      <c r="BQ776" s="55"/>
      <c r="BR776" s="55"/>
      <c r="BS776" s="55"/>
      <c r="BT776" s="55"/>
      <c r="BU776" s="55"/>
      <c r="BV776" s="55"/>
      <c r="BW776" s="55"/>
      <c r="BX776" s="55"/>
      <c r="BY776" s="55"/>
      <c r="BZ776" s="55"/>
      <c r="CA776" s="55"/>
      <c r="CB776" s="55"/>
      <c r="CC776" s="55"/>
      <c r="CD776" s="55"/>
      <c r="CE776" s="55"/>
      <c r="CF776" s="55"/>
      <c r="CG776" s="55"/>
      <c r="CH776" s="55"/>
      <c r="CI776" s="55"/>
      <c r="CJ776" s="55"/>
      <c r="CK776" s="55"/>
      <c r="CL776" s="55"/>
      <c r="CM776" s="55"/>
      <c r="CN776" s="55"/>
      <c r="CO776" s="55"/>
      <c r="CP776" s="55"/>
      <c r="CQ776" s="55"/>
      <c r="CR776" s="55"/>
      <c r="CS776" s="55"/>
      <c r="CT776" s="55"/>
      <c r="CU776" s="55"/>
      <c r="CV776" s="55"/>
      <c r="CW776" s="55"/>
      <c r="CX776" s="55"/>
      <c r="CY776" s="55"/>
      <c r="CZ776" s="55"/>
      <c r="DA776" s="55"/>
      <c r="DB776" s="55"/>
      <c r="DC776" s="55"/>
      <c r="DD776" s="55"/>
      <c r="DE776" s="55"/>
      <c r="DF776" s="55"/>
      <c r="DG776" s="55"/>
      <c r="DH776" s="55"/>
      <c r="DI776" s="55"/>
      <c r="DJ776" s="55"/>
      <c r="DK776" s="55"/>
      <c r="DL776" s="55"/>
      <c r="DM776" s="55"/>
      <c r="DN776" s="55"/>
      <c r="DO776" s="55"/>
      <c r="DP776" s="55"/>
      <c r="DQ776" s="55"/>
      <c r="DR776" s="55"/>
      <c r="DS776" s="55"/>
      <c r="DT776" s="55"/>
      <c r="DU776" s="55"/>
      <c r="DV776" s="55"/>
    </row>
    <row r="777" spans="1:126" ht="8.25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5"/>
      <c r="BQ777" s="55"/>
      <c r="BR777" s="55"/>
      <c r="BS777" s="55"/>
      <c r="BT777" s="55"/>
      <c r="BU777" s="55"/>
      <c r="BV777" s="55"/>
      <c r="BW777" s="55"/>
      <c r="BX777" s="55"/>
      <c r="BY777" s="55"/>
      <c r="BZ777" s="55"/>
      <c r="CA777" s="55"/>
      <c r="CB777" s="55"/>
      <c r="CC777" s="55"/>
      <c r="CD777" s="55"/>
      <c r="CE777" s="55"/>
      <c r="CF777" s="55"/>
      <c r="CG777" s="55"/>
      <c r="CH777" s="55"/>
      <c r="CI777" s="55"/>
      <c r="CJ777" s="55"/>
      <c r="CK777" s="55"/>
      <c r="CL777" s="55"/>
      <c r="CM777" s="55"/>
      <c r="CN777" s="55"/>
      <c r="CO777" s="55"/>
      <c r="CP777" s="55"/>
      <c r="CQ777" s="55"/>
      <c r="CR777" s="55"/>
      <c r="CS777" s="55"/>
      <c r="CT777" s="55"/>
      <c r="CU777" s="55"/>
      <c r="CV777" s="55"/>
      <c r="CW777" s="55"/>
      <c r="CX777" s="55"/>
      <c r="CY777" s="55"/>
      <c r="CZ777" s="55"/>
      <c r="DA777" s="55"/>
      <c r="DB777" s="55"/>
      <c r="DC777" s="55"/>
      <c r="DD777" s="55"/>
      <c r="DE777" s="55"/>
      <c r="DF777" s="55"/>
      <c r="DG777" s="55"/>
      <c r="DH777" s="55"/>
      <c r="DI777" s="55"/>
      <c r="DJ777" s="55"/>
      <c r="DK777" s="55"/>
      <c r="DL777" s="55"/>
      <c r="DM777" s="55"/>
      <c r="DN777" s="55"/>
      <c r="DO777" s="55"/>
      <c r="DP777" s="55"/>
      <c r="DQ777" s="55"/>
      <c r="DR777" s="55"/>
      <c r="DS777" s="55"/>
      <c r="DT777" s="55"/>
      <c r="DU777" s="55"/>
      <c r="DV777" s="55"/>
    </row>
    <row r="778" spans="1:126" ht="8.25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5"/>
      <c r="BQ778" s="55"/>
      <c r="BR778" s="55"/>
      <c r="BS778" s="55"/>
      <c r="BT778" s="55"/>
      <c r="BU778" s="55"/>
      <c r="BV778" s="55"/>
      <c r="BW778" s="55"/>
      <c r="BX778" s="55"/>
      <c r="BY778" s="55"/>
      <c r="BZ778" s="55"/>
      <c r="CA778" s="55"/>
      <c r="CB778" s="55"/>
      <c r="CC778" s="55"/>
      <c r="CD778" s="55"/>
      <c r="CE778" s="55"/>
      <c r="CF778" s="55"/>
      <c r="CG778" s="55"/>
      <c r="CH778" s="55"/>
      <c r="CI778" s="55"/>
      <c r="CJ778" s="55"/>
      <c r="CK778" s="55"/>
      <c r="CL778" s="55"/>
      <c r="CM778" s="55"/>
      <c r="CN778" s="55"/>
      <c r="CO778" s="55"/>
      <c r="CP778" s="55"/>
      <c r="CQ778" s="55"/>
      <c r="CR778" s="55"/>
      <c r="CS778" s="55"/>
      <c r="CT778" s="55"/>
      <c r="CU778" s="55"/>
      <c r="CV778" s="55"/>
      <c r="CW778" s="55"/>
      <c r="CX778" s="55"/>
      <c r="CY778" s="55"/>
      <c r="CZ778" s="55"/>
      <c r="DA778" s="55"/>
      <c r="DB778" s="55"/>
      <c r="DC778" s="55"/>
      <c r="DD778" s="55"/>
      <c r="DE778" s="55"/>
      <c r="DF778" s="55"/>
      <c r="DG778" s="55"/>
      <c r="DH778" s="55"/>
      <c r="DI778" s="55"/>
      <c r="DJ778" s="55"/>
      <c r="DK778" s="55"/>
      <c r="DL778" s="55"/>
      <c r="DM778" s="55"/>
      <c r="DN778" s="55"/>
      <c r="DO778" s="55"/>
      <c r="DP778" s="55"/>
      <c r="DQ778" s="55"/>
      <c r="DR778" s="55"/>
      <c r="DS778" s="55"/>
      <c r="DT778" s="55"/>
      <c r="DU778" s="55"/>
      <c r="DV778" s="55"/>
    </row>
    <row r="779" spans="1:126" ht="8.25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</row>
    <row r="780" spans="1:126" ht="8.25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5"/>
      <c r="BQ780" s="55"/>
      <c r="BR780" s="55"/>
      <c r="BS780" s="55"/>
      <c r="BT780" s="55"/>
      <c r="BU780" s="55"/>
      <c r="BV780" s="55"/>
      <c r="BW780" s="55"/>
      <c r="BX780" s="55"/>
      <c r="BY780" s="55"/>
      <c r="BZ780" s="55"/>
      <c r="CA780" s="55"/>
      <c r="CB780" s="55"/>
      <c r="CC780" s="55"/>
      <c r="CD780" s="55"/>
      <c r="CE780" s="55"/>
      <c r="CF780" s="55"/>
      <c r="CG780" s="55"/>
      <c r="CH780" s="55"/>
      <c r="CI780" s="55"/>
      <c r="CJ780" s="55"/>
      <c r="CK780" s="55"/>
      <c r="CL780" s="55"/>
      <c r="CM780" s="55"/>
      <c r="CN780" s="55"/>
      <c r="CO780" s="55"/>
      <c r="CP780" s="55"/>
      <c r="CQ780" s="55"/>
      <c r="CR780" s="55"/>
      <c r="CS780" s="55"/>
      <c r="CT780" s="55"/>
      <c r="CU780" s="55"/>
      <c r="CV780" s="55"/>
      <c r="CW780" s="55"/>
      <c r="CX780" s="55"/>
      <c r="CY780" s="55"/>
      <c r="CZ780" s="55"/>
      <c r="DA780" s="55"/>
      <c r="DB780" s="55"/>
      <c r="DC780" s="55"/>
      <c r="DD780" s="55"/>
      <c r="DE780" s="55"/>
      <c r="DF780" s="55"/>
      <c r="DG780" s="55"/>
      <c r="DH780" s="55"/>
      <c r="DI780" s="55"/>
      <c r="DJ780" s="55"/>
      <c r="DK780" s="55"/>
      <c r="DL780" s="55"/>
      <c r="DM780" s="55"/>
      <c r="DN780" s="55"/>
      <c r="DO780" s="55"/>
      <c r="DP780" s="55"/>
      <c r="DQ780" s="55"/>
      <c r="DR780" s="55"/>
      <c r="DS780" s="55"/>
      <c r="DT780" s="55"/>
      <c r="DU780" s="55"/>
      <c r="DV780" s="55"/>
    </row>
    <row r="781" spans="1:126" ht="8.25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5"/>
      <c r="BQ781" s="55"/>
      <c r="BR781" s="55"/>
      <c r="BS781" s="55"/>
      <c r="BT781" s="55"/>
      <c r="BU781" s="55"/>
      <c r="BV781" s="55"/>
      <c r="BW781" s="55"/>
      <c r="BX781" s="55"/>
      <c r="BY781" s="55"/>
      <c r="BZ781" s="55"/>
      <c r="CA781" s="55"/>
      <c r="CB781" s="55"/>
      <c r="CC781" s="55"/>
      <c r="CD781" s="55"/>
      <c r="CE781" s="55"/>
      <c r="CF781" s="55"/>
      <c r="CG781" s="55"/>
      <c r="CH781" s="55"/>
      <c r="CI781" s="55"/>
      <c r="CJ781" s="55"/>
      <c r="CK781" s="55"/>
      <c r="CL781" s="55"/>
      <c r="CM781" s="55"/>
      <c r="CN781" s="55"/>
      <c r="CO781" s="55"/>
      <c r="CP781" s="55"/>
      <c r="CQ781" s="55"/>
      <c r="CR781" s="55"/>
      <c r="CS781" s="55"/>
      <c r="CT781" s="55"/>
      <c r="CU781" s="55"/>
      <c r="CV781" s="55"/>
      <c r="CW781" s="55"/>
      <c r="CX781" s="55"/>
      <c r="CY781" s="55"/>
      <c r="CZ781" s="55"/>
      <c r="DA781" s="55"/>
      <c r="DB781" s="55"/>
      <c r="DC781" s="55"/>
      <c r="DD781" s="55"/>
      <c r="DE781" s="55"/>
      <c r="DF781" s="55"/>
      <c r="DG781" s="55"/>
      <c r="DH781" s="55"/>
      <c r="DI781" s="55"/>
      <c r="DJ781" s="55"/>
      <c r="DK781" s="55"/>
      <c r="DL781" s="55"/>
      <c r="DM781" s="55"/>
      <c r="DN781" s="55"/>
      <c r="DO781" s="55"/>
      <c r="DP781" s="55"/>
      <c r="DQ781" s="55"/>
      <c r="DR781" s="55"/>
      <c r="DS781" s="55"/>
      <c r="DT781" s="55"/>
      <c r="DU781" s="55"/>
      <c r="DV781" s="55"/>
    </row>
    <row r="782" spans="1:126" ht="8.25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5"/>
      <c r="BQ782" s="55"/>
      <c r="BR782" s="55"/>
      <c r="BS782" s="55"/>
      <c r="BT782" s="55"/>
      <c r="BU782" s="55"/>
      <c r="BV782" s="55"/>
      <c r="BW782" s="55"/>
      <c r="BX782" s="55"/>
      <c r="BY782" s="55"/>
      <c r="BZ782" s="55"/>
      <c r="CA782" s="55"/>
      <c r="CB782" s="55"/>
      <c r="CC782" s="55"/>
      <c r="CD782" s="55"/>
      <c r="CE782" s="55"/>
      <c r="CF782" s="55"/>
      <c r="CG782" s="55"/>
      <c r="CH782" s="55"/>
      <c r="CI782" s="55"/>
      <c r="CJ782" s="55"/>
      <c r="CK782" s="55"/>
      <c r="CL782" s="55"/>
      <c r="CM782" s="55"/>
      <c r="CN782" s="55"/>
      <c r="CO782" s="55"/>
      <c r="CP782" s="55"/>
      <c r="CQ782" s="55"/>
      <c r="CR782" s="55"/>
      <c r="CS782" s="55"/>
      <c r="CT782" s="55"/>
      <c r="CU782" s="55"/>
      <c r="CV782" s="55"/>
      <c r="CW782" s="55"/>
      <c r="CX782" s="55"/>
      <c r="CY782" s="55"/>
      <c r="CZ782" s="55"/>
      <c r="DA782" s="55"/>
      <c r="DB782" s="55"/>
      <c r="DC782" s="55"/>
      <c r="DD782" s="55"/>
      <c r="DE782" s="55"/>
      <c r="DF782" s="55"/>
      <c r="DG782" s="55"/>
      <c r="DH782" s="55"/>
      <c r="DI782" s="55"/>
      <c r="DJ782" s="55"/>
      <c r="DK782" s="55"/>
      <c r="DL782" s="55"/>
      <c r="DM782" s="55"/>
      <c r="DN782" s="55"/>
      <c r="DO782" s="55"/>
      <c r="DP782" s="55"/>
      <c r="DQ782" s="55"/>
      <c r="DR782" s="55"/>
      <c r="DS782" s="55"/>
      <c r="DT782" s="55"/>
      <c r="DU782" s="55"/>
      <c r="DV782" s="55"/>
    </row>
    <row r="783" spans="1:126" ht="8.25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5"/>
      <c r="BQ783" s="55"/>
      <c r="BR783" s="55"/>
      <c r="BS783" s="55"/>
      <c r="BT783" s="55"/>
      <c r="BU783" s="55"/>
      <c r="BV783" s="55"/>
      <c r="BW783" s="55"/>
      <c r="BX783" s="55"/>
      <c r="BY783" s="55"/>
      <c r="BZ783" s="55"/>
      <c r="CA783" s="55"/>
      <c r="CB783" s="55"/>
      <c r="CC783" s="55"/>
      <c r="CD783" s="55"/>
      <c r="CE783" s="55"/>
      <c r="CF783" s="55"/>
      <c r="CG783" s="55"/>
      <c r="CH783" s="55"/>
      <c r="CI783" s="55"/>
      <c r="CJ783" s="55"/>
      <c r="CK783" s="55"/>
      <c r="CL783" s="55"/>
      <c r="CM783" s="55"/>
      <c r="CN783" s="55"/>
      <c r="CO783" s="55"/>
      <c r="CP783" s="55"/>
      <c r="CQ783" s="55"/>
      <c r="CR783" s="55"/>
      <c r="CS783" s="55"/>
      <c r="CT783" s="55"/>
      <c r="CU783" s="55"/>
      <c r="CV783" s="55"/>
      <c r="CW783" s="55"/>
      <c r="CX783" s="55"/>
      <c r="CY783" s="55"/>
      <c r="CZ783" s="55"/>
      <c r="DA783" s="55"/>
      <c r="DB783" s="55"/>
      <c r="DC783" s="55"/>
      <c r="DD783" s="55"/>
      <c r="DE783" s="55"/>
      <c r="DF783" s="55"/>
      <c r="DG783" s="55"/>
      <c r="DH783" s="55"/>
      <c r="DI783" s="55"/>
      <c r="DJ783" s="55"/>
      <c r="DK783" s="55"/>
      <c r="DL783" s="55"/>
      <c r="DM783" s="55"/>
      <c r="DN783" s="55"/>
      <c r="DO783" s="55"/>
      <c r="DP783" s="55"/>
      <c r="DQ783" s="55"/>
      <c r="DR783" s="55"/>
      <c r="DS783" s="55"/>
      <c r="DT783" s="55"/>
      <c r="DU783" s="55"/>
      <c r="DV783" s="55"/>
    </row>
    <row r="784" spans="1:126" ht="8.25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5"/>
      <c r="BQ784" s="55"/>
      <c r="BR784" s="55"/>
      <c r="BS784" s="55"/>
      <c r="BT784" s="55"/>
      <c r="BU784" s="55"/>
      <c r="BV784" s="55"/>
      <c r="BW784" s="55"/>
      <c r="BX784" s="55"/>
      <c r="BY784" s="55"/>
      <c r="BZ784" s="55"/>
      <c r="CA784" s="55"/>
      <c r="CB784" s="55"/>
      <c r="CC784" s="55"/>
      <c r="CD784" s="55"/>
      <c r="CE784" s="55"/>
      <c r="CF784" s="55"/>
      <c r="CG784" s="55"/>
      <c r="CH784" s="55"/>
      <c r="CI784" s="55"/>
      <c r="CJ784" s="55"/>
      <c r="CK784" s="55"/>
      <c r="CL784" s="55"/>
      <c r="CM784" s="55"/>
      <c r="CN784" s="55"/>
      <c r="CO784" s="55"/>
      <c r="CP784" s="55"/>
      <c r="CQ784" s="55"/>
      <c r="CR784" s="55"/>
      <c r="CS784" s="55"/>
      <c r="CT784" s="55"/>
      <c r="CU784" s="55"/>
      <c r="CV784" s="55"/>
      <c r="CW784" s="55"/>
      <c r="CX784" s="55"/>
      <c r="CY784" s="55"/>
      <c r="CZ784" s="55"/>
      <c r="DA784" s="55"/>
      <c r="DB784" s="55"/>
      <c r="DC784" s="55"/>
      <c r="DD784" s="55"/>
      <c r="DE784" s="55"/>
      <c r="DF784" s="55"/>
      <c r="DG784" s="55"/>
      <c r="DH784" s="55"/>
      <c r="DI784" s="55"/>
      <c r="DJ784" s="55"/>
      <c r="DK784" s="55"/>
      <c r="DL784" s="55"/>
      <c r="DM784" s="55"/>
      <c r="DN784" s="55"/>
      <c r="DO784" s="55"/>
      <c r="DP784" s="55"/>
      <c r="DQ784" s="55"/>
      <c r="DR784" s="55"/>
      <c r="DS784" s="55"/>
      <c r="DT784" s="55"/>
      <c r="DU784" s="55"/>
      <c r="DV784" s="55"/>
    </row>
    <row r="785" spans="1:126" ht="8.25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5"/>
      <c r="BQ785" s="55"/>
      <c r="BR785" s="55"/>
      <c r="BS785" s="55"/>
      <c r="BT785" s="55"/>
      <c r="BU785" s="55"/>
      <c r="BV785" s="55"/>
      <c r="BW785" s="55"/>
      <c r="BX785" s="55"/>
      <c r="BY785" s="55"/>
      <c r="BZ785" s="55"/>
      <c r="CA785" s="55"/>
      <c r="CB785" s="55"/>
      <c r="CC785" s="55"/>
      <c r="CD785" s="55"/>
      <c r="CE785" s="55"/>
      <c r="CF785" s="55"/>
      <c r="CG785" s="55"/>
      <c r="CH785" s="55"/>
      <c r="CI785" s="55"/>
      <c r="CJ785" s="55"/>
      <c r="CK785" s="55"/>
      <c r="CL785" s="55"/>
      <c r="CM785" s="55"/>
      <c r="CN785" s="55"/>
      <c r="CO785" s="55"/>
      <c r="CP785" s="55"/>
      <c r="CQ785" s="55"/>
      <c r="CR785" s="55"/>
      <c r="CS785" s="55"/>
      <c r="CT785" s="55"/>
      <c r="CU785" s="55"/>
      <c r="CV785" s="55"/>
      <c r="CW785" s="55"/>
      <c r="CX785" s="55"/>
      <c r="CY785" s="55"/>
      <c r="CZ785" s="55"/>
      <c r="DA785" s="55"/>
      <c r="DB785" s="55"/>
      <c r="DC785" s="55"/>
      <c r="DD785" s="55"/>
      <c r="DE785" s="55"/>
      <c r="DF785" s="55"/>
      <c r="DG785" s="55"/>
      <c r="DH785" s="55"/>
      <c r="DI785" s="55"/>
      <c r="DJ785" s="55"/>
      <c r="DK785" s="55"/>
      <c r="DL785" s="55"/>
      <c r="DM785" s="55"/>
      <c r="DN785" s="55"/>
      <c r="DO785" s="55"/>
      <c r="DP785" s="55"/>
      <c r="DQ785" s="55"/>
      <c r="DR785" s="55"/>
      <c r="DS785" s="55"/>
      <c r="DT785" s="55"/>
      <c r="DU785" s="55"/>
      <c r="DV785" s="55"/>
    </row>
    <row r="786" spans="1:126" ht="8.25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5"/>
      <c r="BQ786" s="55"/>
      <c r="BR786" s="55"/>
      <c r="BS786" s="55"/>
      <c r="BT786" s="55"/>
      <c r="BU786" s="55"/>
      <c r="BV786" s="55"/>
      <c r="BW786" s="55"/>
      <c r="BX786" s="55"/>
      <c r="BY786" s="55"/>
      <c r="BZ786" s="55"/>
      <c r="CA786" s="55"/>
      <c r="CB786" s="55"/>
      <c r="CC786" s="55"/>
      <c r="CD786" s="55"/>
      <c r="CE786" s="55"/>
      <c r="CF786" s="55"/>
      <c r="CG786" s="55"/>
      <c r="CH786" s="55"/>
      <c r="CI786" s="55"/>
      <c r="CJ786" s="55"/>
      <c r="CK786" s="55"/>
      <c r="CL786" s="55"/>
      <c r="CM786" s="55"/>
      <c r="CN786" s="55"/>
      <c r="CO786" s="55"/>
      <c r="CP786" s="55"/>
      <c r="CQ786" s="55"/>
      <c r="CR786" s="55"/>
      <c r="CS786" s="55"/>
      <c r="CT786" s="55"/>
      <c r="CU786" s="55"/>
      <c r="CV786" s="55"/>
      <c r="CW786" s="55"/>
      <c r="CX786" s="55"/>
      <c r="CY786" s="55"/>
      <c r="CZ786" s="55"/>
      <c r="DA786" s="55"/>
      <c r="DB786" s="55"/>
      <c r="DC786" s="55"/>
      <c r="DD786" s="55"/>
      <c r="DE786" s="55"/>
      <c r="DF786" s="55"/>
      <c r="DG786" s="55"/>
      <c r="DH786" s="55"/>
      <c r="DI786" s="55"/>
      <c r="DJ786" s="55"/>
      <c r="DK786" s="55"/>
      <c r="DL786" s="55"/>
      <c r="DM786" s="55"/>
      <c r="DN786" s="55"/>
      <c r="DO786" s="55"/>
      <c r="DP786" s="55"/>
      <c r="DQ786" s="55"/>
      <c r="DR786" s="55"/>
      <c r="DS786" s="55"/>
      <c r="DT786" s="55"/>
      <c r="DU786" s="55"/>
      <c r="DV786" s="55"/>
    </row>
    <row r="787" spans="1:126" ht="8.25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5"/>
      <c r="BQ787" s="55"/>
      <c r="BR787" s="55"/>
      <c r="BS787" s="55"/>
      <c r="BT787" s="55"/>
      <c r="BU787" s="55"/>
      <c r="BV787" s="55"/>
      <c r="BW787" s="55"/>
      <c r="BX787" s="55"/>
      <c r="BY787" s="55"/>
      <c r="BZ787" s="55"/>
      <c r="CA787" s="55"/>
      <c r="CB787" s="55"/>
      <c r="CC787" s="55"/>
      <c r="CD787" s="55"/>
      <c r="CE787" s="55"/>
      <c r="CF787" s="55"/>
      <c r="CG787" s="55"/>
      <c r="CH787" s="55"/>
      <c r="CI787" s="55"/>
      <c r="CJ787" s="55"/>
      <c r="CK787" s="55"/>
      <c r="CL787" s="55"/>
      <c r="CM787" s="55"/>
      <c r="CN787" s="55"/>
      <c r="CO787" s="55"/>
      <c r="CP787" s="55"/>
      <c r="CQ787" s="55"/>
      <c r="CR787" s="55"/>
      <c r="CS787" s="55"/>
      <c r="CT787" s="55"/>
      <c r="CU787" s="55"/>
      <c r="CV787" s="55"/>
      <c r="CW787" s="55"/>
      <c r="CX787" s="55"/>
      <c r="CY787" s="55"/>
      <c r="CZ787" s="55"/>
      <c r="DA787" s="55"/>
      <c r="DB787" s="55"/>
      <c r="DC787" s="55"/>
      <c r="DD787" s="55"/>
      <c r="DE787" s="55"/>
      <c r="DF787" s="55"/>
      <c r="DG787" s="55"/>
      <c r="DH787" s="55"/>
      <c r="DI787" s="55"/>
      <c r="DJ787" s="55"/>
      <c r="DK787" s="55"/>
      <c r="DL787" s="55"/>
      <c r="DM787" s="55"/>
      <c r="DN787" s="55"/>
      <c r="DO787" s="55"/>
      <c r="DP787" s="55"/>
      <c r="DQ787" s="55"/>
      <c r="DR787" s="55"/>
      <c r="DS787" s="55"/>
      <c r="DT787" s="55"/>
      <c r="DU787" s="55"/>
      <c r="DV787" s="55"/>
    </row>
    <row r="788" spans="1:126" ht="8.25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5"/>
      <c r="BQ788" s="55"/>
      <c r="BR788" s="55"/>
      <c r="BS788" s="55"/>
      <c r="BT788" s="55"/>
      <c r="BU788" s="55"/>
      <c r="BV788" s="55"/>
      <c r="BW788" s="55"/>
      <c r="BX788" s="55"/>
      <c r="BY788" s="55"/>
      <c r="BZ788" s="55"/>
      <c r="CA788" s="55"/>
      <c r="CB788" s="55"/>
      <c r="CC788" s="55"/>
      <c r="CD788" s="55"/>
      <c r="CE788" s="55"/>
      <c r="CF788" s="55"/>
      <c r="CG788" s="55"/>
      <c r="CH788" s="55"/>
      <c r="CI788" s="55"/>
      <c r="CJ788" s="55"/>
      <c r="CK788" s="55"/>
      <c r="CL788" s="55"/>
      <c r="CM788" s="55"/>
      <c r="CN788" s="55"/>
      <c r="CO788" s="55"/>
      <c r="CP788" s="55"/>
      <c r="CQ788" s="55"/>
      <c r="CR788" s="55"/>
      <c r="CS788" s="55"/>
      <c r="CT788" s="55"/>
      <c r="CU788" s="55"/>
      <c r="CV788" s="55"/>
      <c r="CW788" s="55"/>
      <c r="CX788" s="55"/>
      <c r="CY788" s="55"/>
      <c r="CZ788" s="55"/>
      <c r="DA788" s="55"/>
      <c r="DB788" s="55"/>
      <c r="DC788" s="55"/>
      <c r="DD788" s="55"/>
      <c r="DE788" s="55"/>
      <c r="DF788" s="55"/>
      <c r="DG788" s="55"/>
      <c r="DH788" s="55"/>
      <c r="DI788" s="55"/>
      <c r="DJ788" s="55"/>
      <c r="DK788" s="55"/>
      <c r="DL788" s="55"/>
      <c r="DM788" s="55"/>
      <c r="DN788" s="55"/>
      <c r="DO788" s="55"/>
      <c r="DP788" s="55"/>
      <c r="DQ788" s="55"/>
      <c r="DR788" s="55"/>
      <c r="DS788" s="55"/>
      <c r="DT788" s="55"/>
      <c r="DU788" s="55"/>
      <c r="DV788" s="55"/>
    </row>
    <row r="789" spans="1:126" ht="8.25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5"/>
      <c r="BQ789" s="55"/>
      <c r="BR789" s="55"/>
      <c r="BS789" s="55"/>
      <c r="BT789" s="55"/>
      <c r="BU789" s="55"/>
      <c r="BV789" s="55"/>
      <c r="BW789" s="55"/>
      <c r="BX789" s="55"/>
      <c r="BY789" s="55"/>
      <c r="BZ789" s="55"/>
      <c r="CA789" s="55"/>
      <c r="CB789" s="55"/>
      <c r="CC789" s="55"/>
      <c r="CD789" s="55"/>
      <c r="CE789" s="55"/>
      <c r="CF789" s="55"/>
      <c r="CG789" s="55"/>
      <c r="CH789" s="55"/>
      <c r="CI789" s="55"/>
      <c r="CJ789" s="55"/>
      <c r="CK789" s="55"/>
      <c r="CL789" s="55"/>
      <c r="CM789" s="55"/>
      <c r="CN789" s="55"/>
      <c r="CO789" s="55"/>
      <c r="CP789" s="55"/>
      <c r="CQ789" s="55"/>
      <c r="CR789" s="55"/>
      <c r="CS789" s="55"/>
      <c r="CT789" s="55"/>
      <c r="CU789" s="55"/>
      <c r="CV789" s="55"/>
      <c r="CW789" s="55"/>
      <c r="CX789" s="55"/>
      <c r="CY789" s="55"/>
      <c r="CZ789" s="55"/>
      <c r="DA789" s="55"/>
      <c r="DB789" s="55"/>
      <c r="DC789" s="55"/>
      <c r="DD789" s="55"/>
      <c r="DE789" s="55"/>
      <c r="DF789" s="55"/>
      <c r="DG789" s="55"/>
      <c r="DH789" s="55"/>
      <c r="DI789" s="55"/>
      <c r="DJ789" s="55"/>
      <c r="DK789" s="55"/>
      <c r="DL789" s="55"/>
      <c r="DM789" s="55"/>
      <c r="DN789" s="55"/>
      <c r="DO789" s="55"/>
      <c r="DP789" s="55"/>
      <c r="DQ789" s="55"/>
      <c r="DR789" s="55"/>
      <c r="DS789" s="55"/>
      <c r="DT789" s="55"/>
      <c r="DU789" s="55"/>
      <c r="DV789" s="55"/>
    </row>
    <row r="790" spans="1:126" ht="8.25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5"/>
      <c r="BQ790" s="55"/>
      <c r="BR790" s="55"/>
      <c r="BS790" s="55"/>
      <c r="BT790" s="55"/>
      <c r="BU790" s="55"/>
      <c r="BV790" s="55"/>
      <c r="BW790" s="55"/>
      <c r="BX790" s="55"/>
      <c r="BY790" s="55"/>
      <c r="BZ790" s="55"/>
      <c r="CA790" s="55"/>
      <c r="CB790" s="55"/>
      <c r="CC790" s="55"/>
      <c r="CD790" s="55"/>
      <c r="CE790" s="55"/>
      <c r="CF790" s="55"/>
      <c r="CG790" s="55"/>
      <c r="CH790" s="55"/>
      <c r="CI790" s="55"/>
      <c r="CJ790" s="55"/>
      <c r="CK790" s="55"/>
      <c r="CL790" s="55"/>
      <c r="CM790" s="55"/>
      <c r="CN790" s="55"/>
      <c r="CO790" s="55"/>
      <c r="CP790" s="55"/>
      <c r="CQ790" s="55"/>
      <c r="CR790" s="55"/>
      <c r="CS790" s="55"/>
      <c r="CT790" s="55"/>
      <c r="CU790" s="55"/>
      <c r="CV790" s="55"/>
      <c r="CW790" s="55"/>
      <c r="CX790" s="55"/>
      <c r="CY790" s="55"/>
      <c r="CZ790" s="55"/>
      <c r="DA790" s="55"/>
      <c r="DB790" s="55"/>
      <c r="DC790" s="55"/>
      <c r="DD790" s="55"/>
      <c r="DE790" s="55"/>
      <c r="DF790" s="55"/>
      <c r="DG790" s="55"/>
      <c r="DH790" s="55"/>
      <c r="DI790" s="55"/>
      <c r="DJ790" s="55"/>
      <c r="DK790" s="55"/>
      <c r="DL790" s="55"/>
      <c r="DM790" s="55"/>
      <c r="DN790" s="55"/>
      <c r="DO790" s="55"/>
      <c r="DP790" s="55"/>
      <c r="DQ790" s="55"/>
      <c r="DR790" s="55"/>
      <c r="DS790" s="55"/>
      <c r="DT790" s="55"/>
      <c r="DU790" s="55"/>
      <c r="DV790" s="55"/>
    </row>
    <row r="791" spans="1:126" ht="8.25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5"/>
      <c r="BQ791" s="55"/>
      <c r="BR791" s="55"/>
      <c r="BS791" s="55"/>
      <c r="BT791" s="55"/>
      <c r="BU791" s="55"/>
      <c r="BV791" s="55"/>
      <c r="BW791" s="55"/>
      <c r="BX791" s="55"/>
      <c r="BY791" s="55"/>
      <c r="BZ791" s="55"/>
      <c r="CA791" s="55"/>
      <c r="CB791" s="55"/>
      <c r="CC791" s="55"/>
      <c r="CD791" s="55"/>
      <c r="CE791" s="55"/>
      <c r="CF791" s="55"/>
      <c r="CG791" s="55"/>
      <c r="CH791" s="55"/>
      <c r="CI791" s="55"/>
      <c r="CJ791" s="55"/>
      <c r="CK791" s="55"/>
      <c r="CL791" s="55"/>
      <c r="CM791" s="55"/>
      <c r="CN791" s="55"/>
      <c r="CO791" s="55"/>
      <c r="CP791" s="55"/>
      <c r="CQ791" s="55"/>
      <c r="CR791" s="55"/>
      <c r="CS791" s="55"/>
      <c r="CT791" s="55"/>
      <c r="CU791" s="55"/>
      <c r="CV791" s="55"/>
      <c r="CW791" s="55"/>
      <c r="CX791" s="55"/>
      <c r="CY791" s="55"/>
      <c r="CZ791" s="55"/>
      <c r="DA791" s="55"/>
      <c r="DB791" s="55"/>
      <c r="DC791" s="55"/>
      <c r="DD791" s="55"/>
      <c r="DE791" s="55"/>
      <c r="DF791" s="55"/>
      <c r="DG791" s="55"/>
      <c r="DH791" s="55"/>
      <c r="DI791" s="55"/>
      <c r="DJ791" s="55"/>
      <c r="DK791" s="55"/>
      <c r="DL791" s="55"/>
      <c r="DM791" s="55"/>
      <c r="DN791" s="55"/>
      <c r="DO791" s="55"/>
      <c r="DP791" s="55"/>
      <c r="DQ791" s="55"/>
      <c r="DR791" s="55"/>
      <c r="DS791" s="55"/>
      <c r="DT791" s="55"/>
      <c r="DU791" s="55"/>
      <c r="DV791" s="55"/>
    </row>
    <row r="792" spans="1:126" ht="8.25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5"/>
      <c r="BQ792" s="55"/>
      <c r="BR792" s="55"/>
      <c r="BS792" s="55"/>
      <c r="BT792" s="55"/>
      <c r="BU792" s="55"/>
      <c r="BV792" s="55"/>
      <c r="BW792" s="55"/>
      <c r="BX792" s="55"/>
      <c r="BY792" s="55"/>
      <c r="BZ792" s="55"/>
      <c r="CA792" s="55"/>
      <c r="CB792" s="55"/>
      <c r="CC792" s="55"/>
      <c r="CD792" s="55"/>
      <c r="CE792" s="55"/>
      <c r="CF792" s="55"/>
      <c r="CG792" s="55"/>
      <c r="CH792" s="55"/>
      <c r="CI792" s="55"/>
      <c r="CJ792" s="55"/>
      <c r="CK792" s="55"/>
      <c r="CL792" s="55"/>
      <c r="CM792" s="55"/>
      <c r="CN792" s="55"/>
      <c r="CO792" s="55"/>
      <c r="CP792" s="55"/>
      <c r="CQ792" s="55"/>
      <c r="CR792" s="55"/>
      <c r="CS792" s="55"/>
      <c r="CT792" s="55"/>
      <c r="CU792" s="55"/>
      <c r="CV792" s="55"/>
      <c r="CW792" s="55"/>
      <c r="CX792" s="55"/>
      <c r="CY792" s="55"/>
      <c r="CZ792" s="55"/>
      <c r="DA792" s="55"/>
      <c r="DB792" s="55"/>
      <c r="DC792" s="55"/>
      <c r="DD792" s="55"/>
      <c r="DE792" s="55"/>
      <c r="DF792" s="55"/>
      <c r="DG792" s="55"/>
      <c r="DH792" s="55"/>
      <c r="DI792" s="55"/>
      <c r="DJ792" s="55"/>
      <c r="DK792" s="55"/>
      <c r="DL792" s="55"/>
      <c r="DM792" s="55"/>
      <c r="DN792" s="55"/>
      <c r="DO792" s="55"/>
      <c r="DP792" s="55"/>
      <c r="DQ792" s="55"/>
      <c r="DR792" s="55"/>
      <c r="DS792" s="55"/>
      <c r="DT792" s="55"/>
      <c r="DU792" s="55"/>
      <c r="DV792" s="55"/>
    </row>
    <row r="793" spans="1:126" ht="8.25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5"/>
      <c r="BQ793" s="55"/>
      <c r="BR793" s="55"/>
      <c r="BS793" s="55"/>
      <c r="BT793" s="55"/>
      <c r="BU793" s="55"/>
      <c r="BV793" s="55"/>
      <c r="BW793" s="55"/>
      <c r="BX793" s="55"/>
      <c r="BY793" s="55"/>
      <c r="BZ793" s="55"/>
      <c r="CA793" s="55"/>
      <c r="CB793" s="55"/>
      <c r="CC793" s="55"/>
      <c r="CD793" s="55"/>
      <c r="CE793" s="55"/>
      <c r="CF793" s="55"/>
      <c r="CG793" s="55"/>
      <c r="CH793" s="55"/>
      <c r="CI793" s="55"/>
      <c r="CJ793" s="55"/>
      <c r="CK793" s="55"/>
      <c r="CL793" s="55"/>
      <c r="CM793" s="55"/>
      <c r="CN793" s="55"/>
      <c r="CO793" s="55"/>
      <c r="CP793" s="55"/>
      <c r="CQ793" s="55"/>
      <c r="CR793" s="55"/>
      <c r="CS793" s="55"/>
      <c r="CT793" s="55"/>
      <c r="CU793" s="55"/>
      <c r="CV793" s="55"/>
      <c r="CW793" s="55"/>
      <c r="CX793" s="55"/>
      <c r="CY793" s="55"/>
      <c r="CZ793" s="55"/>
      <c r="DA793" s="55"/>
      <c r="DB793" s="55"/>
      <c r="DC793" s="55"/>
      <c r="DD793" s="55"/>
      <c r="DE793" s="55"/>
      <c r="DF793" s="55"/>
      <c r="DG793" s="55"/>
      <c r="DH793" s="55"/>
      <c r="DI793" s="55"/>
      <c r="DJ793" s="55"/>
      <c r="DK793" s="55"/>
      <c r="DL793" s="55"/>
      <c r="DM793" s="55"/>
      <c r="DN793" s="55"/>
      <c r="DO793" s="55"/>
      <c r="DP793" s="55"/>
      <c r="DQ793" s="55"/>
      <c r="DR793" s="55"/>
      <c r="DS793" s="55"/>
      <c r="DT793" s="55"/>
      <c r="DU793" s="55"/>
      <c r="DV793" s="55"/>
    </row>
    <row r="794" spans="1:126" ht="8.25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5"/>
      <c r="BQ794" s="55"/>
      <c r="BR794" s="55"/>
      <c r="BS794" s="55"/>
      <c r="BT794" s="55"/>
      <c r="BU794" s="55"/>
      <c r="BV794" s="55"/>
      <c r="BW794" s="55"/>
      <c r="BX794" s="55"/>
      <c r="BY794" s="55"/>
      <c r="BZ794" s="55"/>
      <c r="CA794" s="55"/>
      <c r="CB794" s="55"/>
      <c r="CC794" s="55"/>
      <c r="CD794" s="55"/>
      <c r="CE794" s="55"/>
      <c r="CF794" s="55"/>
      <c r="CG794" s="55"/>
      <c r="CH794" s="55"/>
      <c r="CI794" s="55"/>
      <c r="CJ794" s="55"/>
      <c r="CK794" s="55"/>
      <c r="CL794" s="55"/>
      <c r="CM794" s="55"/>
      <c r="CN794" s="55"/>
      <c r="CO794" s="55"/>
      <c r="CP794" s="55"/>
      <c r="CQ794" s="55"/>
      <c r="CR794" s="55"/>
      <c r="CS794" s="55"/>
      <c r="CT794" s="55"/>
      <c r="CU794" s="55"/>
      <c r="CV794" s="55"/>
      <c r="CW794" s="55"/>
      <c r="CX794" s="55"/>
      <c r="CY794" s="55"/>
      <c r="CZ794" s="55"/>
      <c r="DA794" s="55"/>
      <c r="DB794" s="55"/>
      <c r="DC794" s="55"/>
      <c r="DD794" s="55"/>
      <c r="DE794" s="55"/>
      <c r="DF794" s="55"/>
      <c r="DG794" s="55"/>
      <c r="DH794" s="55"/>
      <c r="DI794" s="55"/>
      <c r="DJ794" s="55"/>
      <c r="DK794" s="55"/>
      <c r="DL794" s="55"/>
      <c r="DM794" s="55"/>
      <c r="DN794" s="55"/>
      <c r="DO794" s="55"/>
      <c r="DP794" s="55"/>
      <c r="DQ794" s="55"/>
      <c r="DR794" s="55"/>
      <c r="DS794" s="55"/>
      <c r="DT794" s="55"/>
      <c r="DU794" s="55"/>
      <c r="DV794" s="55"/>
    </row>
    <row r="795" spans="1:126" ht="8.25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5"/>
      <c r="BQ795" s="55"/>
      <c r="BR795" s="55"/>
      <c r="BS795" s="55"/>
      <c r="BT795" s="55"/>
      <c r="BU795" s="55"/>
      <c r="BV795" s="55"/>
      <c r="BW795" s="55"/>
      <c r="BX795" s="55"/>
      <c r="BY795" s="55"/>
      <c r="BZ795" s="55"/>
      <c r="CA795" s="55"/>
      <c r="CB795" s="55"/>
      <c r="CC795" s="55"/>
      <c r="CD795" s="55"/>
      <c r="CE795" s="55"/>
      <c r="CF795" s="55"/>
      <c r="CG795" s="55"/>
      <c r="CH795" s="55"/>
      <c r="CI795" s="55"/>
      <c r="CJ795" s="55"/>
      <c r="CK795" s="55"/>
      <c r="CL795" s="55"/>
      <c r="CM795" s="55"/>
      <c r="CN795" s="55"/>
      <c r="CO795" s="55"/>
      <c r="CP795" s="55"/>
      <c r="CQ795" s="55"/>
      <c r="CR795" s="55"/>
      <c r="CS795" s="55"/>
      <c r="CT795" s="55"/>
      <c r="CU795" s="55"/>
      <c r="CV795" s="55"/>
      <c r="CW795" s="55"/>
      <c r="CX795" s="55"/>
      <c r="CY795" s="55"/>
      <c r="CZ795" s="55"/>
      <c r="DA795" s="55"/>
      <c r="DB795" s="55"/>
      <c r="DC795" s="55"/>
      <c r="DD795" s="55"/>
      <c r="DE795" s="55"/>
      <c r="DF795" s="55"/>
      <c r="DG795" s="55"/>
      <c r="DH795" s="55"/>
      <c r="DI795" s="55"/>
      <c r="DJ795" s="55"/>
      <c r="DK795" s="55"/>
      <c r="DL795" s="55"/>
      <c r="DM795" s="55"/>
      <c r="DN795" s="55"/>
      <c r="DO795" s="55"/>
      <c r="DP795" s="55"/>
      <c r="DQ795" s="55"/>
      <c r="DR795" s="55"/>
      <c r="DS795" s="55"/>
      <c r="DT795" s="55"/>
      <c r="DU795" s="55"/>
      <c r="DV795" s="55"/>
    </row>
    <row r="796" spans="1:126" ht="8.25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5"/>
      <c r="BQ796" s="55"/>
      <c r="BR796" s="55"/>
      <c r="BS796" s="55"/>
      <c r="BT796" s="55"/>
      <c r="BU796" s="55"/>
      <c r="BV796" s="55"/>
      <c r="BW796" s="55"/>
      <c r="BX796" s="55"/>
      <c r="BY796" s="55"/>
      <c r="BZ796" s="55"/>
      <c r="CA796" s="55"/>
      <c r="CB796" s="55"/>
      <c r="CC796" s="55"/>
      <c r="CD796" s="55"/>
      <c r="CE796" s="55"/>
      <c r="CF796" s="55"/>
      <c r="CG796" s="55"/>
      <c r="CH796" s="55"/>
      <c r="CI796" s="55"/>
      <c r="CJ796" s="55"/>
      <c r="CK796" s="55"/>
      <c r="CL796" s="55"/>
      <c r="CM796" s="55"/>
      <c r="CN796" s="55"/>
      <c r="CO796" s="55"/>
      <c r="CP796" s="55"/>
      <c r="CQ796" s="55"/>
      <c r="CR796" s="55"/>
      <c r="CS796" s="55"/>
      <c r="CT796" s="55"/>
      <c r="CU796" s="55"/>
      <c r="CV796" s="55"/>
      <c r="CW796" s="55"/>
      <c r="CX796" s="55"/>
      <c r="CY796" s="55"/>
      <c r="CZ796" s="55"/>
      <c r="DA796" s="55"/>
      <c r="DB796" s="55"/>
      <c r="DC796" s="55"/>
      <c r="DD796" s="55"/>
      <c r="DE796" s="55"/>
      <c r="DF796" s="55"/>
      <c r="DG796" s="55"/>
      <c r="DH796" s="55"/>
      <c r="DI796" s="55"/>
      <c r="DJ796" s="55"/>
      <c r="DK796" s="55"/>
      <c r="DL796" s="55"/>
      <c r="DM796" s="55"/>
      <c r="DN796" s="55"/>
      <c r="DO796" s="55"/>
      <c r="DP796" s="55"/>
      <c r="DQ796" s="55"/>
      <c r="DR796" s="55"/>
      <c r="DS796" s="55"/>
      <c r="DT796" s="55"/>
      <c r="DU796" s="55"/>
      <c r="DV796" s="55"/>
    </row>
    <row r="797" spans="1:126" ht="8.25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5"/>
      <c r="BQ797" s="55"/>
      <c r="BR797" s="55"/>
      <c r="BS797" s="55"/>
      <c r="BT797" s="55"/>
      <c r="BU797" s="55"/>
      <c r="BV797" s="55"/>
      <c r="BW797" s="55"/>
      <c r="BX797" s="55"/>
      <c r="BY797" s="55"/>
      <c r="BZ797" s="55"/>
      <c r="CA797" s="55"/>
      <c r="CB797" s="55"/>
      <c r="CC797" s="55"/>
      <c r="CD797" s="55"/>
      <c r="CE797" s="55"/>
      <c r="CF797" s="55"/>
      <c r="CG797" s="55"/>
      <c r="CH797" s="55"/>
      <c r="CI797" s="55"/>
      <c r="CJ797" s="55"/>
      <c r="CK797" s="55"/>
      <c r="CL797" s="55"/>
      <c r="CM797" s="55"/>
      <c r="CN797" s="55"/>
      <c r="CO797" s="55"/>
      <c r="CP797" s="55"/>
      <c r="CQ797" s="55"/>
      <c r="CR797" s="55"/>
      <c r="CS797" s="55"/>
      <c r="CT797" s="55"/>
      <c r="CU797" s="55"/>
      <c r="CV797" s="55"/>
      <c r="CW797" s="55"/>
      <c r="CX797" s="55"/>
      <c r="CY797" s="55"/>
      <c r="CZ797" s="55"/>
      <c r="DA797" s="55"/>
      <c r="DB797" s="55"/>
      <c r="DC797" s="55"/>
      <c r="DD797" s="55"/>
      <c r="DE797" s="55"/>
      <c r="DF797" s="55"/>
      <c r="DG797" s="55"/>
      <c r="DH797" s="55"/>
      <c r="DI797" s="55"/>
      <c r="DJ797" s="55"/>
      <c r="DK797" s="55"/>
      <c r="DL797" s="55"/>
      <c r="DM797" s="55"/>
      <c r="DN797" s="55"/>
      <c r="DO797" s="55"/>
      <c r="DP797" s="55"/>
      <c r="DQ797" s="55"/>
      <c r="DR797" s="55"/>
      <c r="DS797" s="55"/>
      <c r="DT797" s="55"/>
      <c r="DU797" s="55"/>
      <c r="DV797" s="55"/>
    </row>
    <row r="798" spans="1:126" ht="8.25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5"/>
      <c r="BQ798" s="55"/>
      <c r="BR798" s="55"/>
      <c r="BS798" s="55"/>
      <c r="BT798" s="55"/>
      <c r="BU798" s="55"/>
      <c r="BV798" s="55"/>
      <c r="BW798" s="55"/>
      <c r="BX798" s="55"/>
      <c r="BY798" s="55"/>
      <c r="BZ798" s="55"/>
      <c r="CA798" s="55"/>
      <c r="CB798" s="55"/>
      <c r="CC798" s="55"/>
      <c r="CD798" s="55"/>
      <c r="CE798" s="55"/>
      <c r="CF798" s="55"/>
      <c r="CG798" s="55"/>
      <c r="CH798" s="55"/>
      <c r="CI798" s="55"/>
      <c r="CJ798" s="55"/>
      <c r="CK798" s="55"/>
      <c r="CL798" s="55"/>
      <c r="CM798" s="55"/>
      <c r="CN798" s="55"/>
      <c r="CO798" s="55"/>
      <c r="CP798" s="55"/>
      <c r="CQ798" s="55"/>
      <c r="CR798" s="55"/>
      <c r="CS798" s="55"/>
      <c r="CT798" s="55"/>
      <c r="CU798" s="55"/>
      <c r="CV798" s="55"/>
      <c r="CW798" s="55"/>
      <c r="CX798" s="55"/>
      <c r="CY798" s="55"/>
      <c r="CZ798" s="55"/>
      <c r="DA798" s="55"/>
      <c r="DB798" s="55"/>
      <c r="DC798" s="55"/>
      <c r="DD798" s="55"/>
      <c r="DE798" s="55"/>
      <c r="DF798" s="55"/>
      <c r="DG798" s="55"/>
      <c r="DH798" s="55"/>
      <c r="DI798" s="55"/>
      <c r="DJ798" s="55"/>
      <c r="DK798" s="55"/>
      <c r="DL798" s="55"/>
      <c r="DM798" s="55"/>
      <c r="DN798" s="55"/>
      <c r="DO798" s="55"/>
      <c r="DP798" s="55"/>
      <c r="DQ798" s="55"/>
      <c r="DR798" s="55"/>
      <c r="DS798" s="55"/>
      <c r="DT798" s="55"/>
      <c r="DU798" s="55"/>
      <c r="DV798" s="55"/>
    </row>
    <row r="799" spans="1:126" ht="8.25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5"/>
      <c r="BQ799" s="55"/>
      <c r="BR799" s="55"/>
      <c r="BS799" s="55"/>
      <c r="BT799" s="55"/>
      <c r="BU799" s="55"/>
      <c r="BV799" s="55"/>
      <c r="BW799" s="55"/>
      <c r="BX799" s="55"/>
      <c r="BY799" s="55"/>
      <c r="BZ799" s="55"/>
      <c r="CA799" s="55"/>
      <c r="CB799" s="55"/>
      <c r="CC799" s="55"/>
      <c r="CD799" s="55"/>
      <c r="CE799" s="55"/>
      <c r="CF799" s="55"/>
      <c r="CG799" s="55"/>
      <c r="CH799" s="55"/>
      <c r="CI799" s="55"/>
      <c r="CJ799" s="55"/>
      <c r="CK799" s="55"/>
      <c r="CL799" s="55"/>
      <c r="CM799" s="55"/>
      <c r="CN799" s="55"/>
      <c r="CO799" s="55"/>
      <c r="CP799" s="55"/>
      <c r="CQ799" s="55"/>
      <c r="CR799" s="55"/>
      <c r="CS799" s="55"/>
      <c r="CT799" s="55"/>
      <c r="CU799" s="55"/>
      <c r="CV799" s="55"/>
      <c r="CW799" s="55"/>
      <c r="CX799" s="55"/>
      <c r="CY799" s="55"/>
      <c r="CZ799" s="55"/>
      <c r="DA799" s="55"/>
      <c r="DB799" s="55"/>
      <c r="DC799" s="55"/>
      <c r="DD799" s="55"/>
      <c r="DE799" s="55"/>
      <c r="DF799" s="55"/>
      <c r="DG799" s="55"/>
      <c r="DH799" s="55"/>
      <c r="DI799" s="55"/>
      <c r="DJ799" s="55"/>
      <c r="DK799" s="55"/>
      <c r="DL799" s="55"/>
      <c r="DM799" s="55"/>
      <c r="DN799" s="55"/>
      <c r="DO799" s="55"/>
      <c r="DP799" s="55"/>
      <c r="DQ799" s="55"/>
      <c r="DR799" s="55"/>
      <c r="DS799" s="55"/>
      <c r="DT799" s="55"/>
      <c r="DU799" s="55"/>
      <c r="DV799" s="55"/>
    </row>
    <row r="800" spans="1:126" ht="8.25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5"/>
      <c r="BQ800" s="55"/>
      <c r="BR800" s="55"/>
      <c r="BS800" s="55"/>
      <c r="BT800" s="55"/>
      <c r="BU800" s="55"/>
      <c r="BV800" s="55"/>
      <c r="BW800" s="55"/>
      <c r="BX800" s="55"/>
      <c r="BY800" s="55"/>
      <c r="BZ800" s="55"/>
      <c r="CA800" s="55"/>
      <c r="CB800" s="55"/>
      <c r="CC800" s="55"/>
      <c r="CD800" s="55"/>
      <c r="CE800" s="55"/>
      <c r="CF800" s="55"/>
      <c r="CG800" s="55"/>
      <c r="CH800" s="55"/>
      <c r="CI800" s="55"/>
      <c r="CJ800" s="55"/>
      <c r="CK800" s="55"/>
      <c r="CL800" s="55"/>
      <c r="CM800" s="55"/>
      <c r="CN800" s="55"/>
      <c r="CO800" s="55"/>
      <c r="CP800" s="55"/>
      <c r="CQ800" s="55"/>
      <c r="CR800" s="55"/>
      <c r="CS800" s="55"/>
      <c r="CT800" s="55"/>
      <c r="CU800" s="55"/>
      <c r="CV800" s="55"/>
      <c r="CW800" s="55"/>
      <c r="CX800" s="55"/>
      <c r="CY800" s="55"/>
      <c r="CZ800" s="55"/>
      <c r="DA800" s="55"/>
      <c r="DB800" s="55"/>
      <c r="DC800" s="55"/>
      <c r="DD800" s="55"/>
      <c r="DE800" s="55"/>
      <c r="DF800" s="55"/>
      <c r="DG800" s="55"/>
      <c r="DH800" s="55"/>
      <c r="DI800" s="55"/>
      <c r="DJ800" s="55"/>
      <c r="DK800" s="55"/>
      <c r="DL800" s="55"/>
      <c r="DM800" s="55"/>
      <c r="DN800" s="55"/>
      <c r="DO800" s="55"/>
      <c r="DP800" s="55"/>
      <c r="DQ800" s="55"/>
      <c r="DR800" s="55"/>
      <c r="DS800" s="55"/>
      <c r="DT800" s="55"/>
      <c r="DU800" s="55"/>
      <c r="DV800" s="55"/>
    </row>
    <row r="801" spans="1:126" ht="8.25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5"/>
      <c r="BQ801" s="55"/>
      <c r="BR801" s="55"/>
      <c r="BS801" s="55"/>
      <c r="BT801" s="55"/>
      <c r="BU801" s="55"/>
      <c r="BV801" s="55"/>
      <c r="BW801" s="55"/>
      <c r="BX801" s="55"/>
      <c r="BY801" s="55"/>
      <c r="BZ801" s="55"/>
      <c r="CA801" s="55"/>
      <c r="CB801" s="55"/>
      <c r="CC801" s="55"/>
      <c r="CD801" s="55"/>
      <c r="CE801" s="55"/>
      <c r="CF801" s="55"/>
      <c r="CG801" s="55"/>
      <c r="CH801" s="55"/>
      <c r="CI801" s="55"/>
      <c r="CJ801" s="55"/>
      <c r="CK801" s="55"/>
      <c r="CL801" s="55"/>
      <c r="CM801" s="55"/>
      <c r="CN801" s="55"/>
      <c r="CO801" s="55"/>
      <c r="CP801" s="55"/>
      <c r="CQ801" s="55"/>
      <c r="CR801" s="55"/>
      <c r="CS801" s="55"/>
      <c r="CT801" s="55"/>
      <c r="CU801" s="55"/>
      <c r="CV801" s="55"/>
      <c r="CW801" s="55"/>
      <c r="CX801" s="55"/>
      <c r="CY801" s="55"/>
      <c r="CZ801" s="55"/>
      <c r="DA801" s="55"/>
      <c r="DB801" s="55"/>
      <c r="DC801" s="55"/>
      <c r="DD801" s="55"/>
      <c r="DE801" s="55"/>
      <c r="DF801" s="55"/>
      <c r="DG801" s="55"/>
      <c r="DH801" s="55"/>
      <c r="DI801" s="55"/>
      <c r="DJ801" s="55"/>
      <c r="DK801" s="55"/>
      <c r="DL801" s="55"/>
      <c r="DM801" s="55"/>
      <c r="DN801" s="55"/>
      <c r="DO801" s="55"/>
      <c r="DP801" s="55"/>
      <c r="DQ801" s="55"/>
      <c r="DR801" s="55"/>
      <c r="DS801" s="55"/>
      <c r="DT801" s="55"/>
      <c r="DU801" s="55"/>
      <c r="DV801" s="55"/>
    </row>
    <row r="802" spans="1:126" ht="8.25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5"/>
      <c r="BQ802" s="55"/>
      <c r="BR802" s="55"/>
      <c r="BS802" s="55"/>
      <c r="BT802" s="55"/>
      <c r="BU802" s="55"/>
      <c r="BV802" s="55"/>
      <c r="BW802" s="55"/>
      <c r="BX802" s="55"/>
      <c r="BY802" s="55"/>
      <c r="BZ802" s="55"/>
      <c r="CA802" s="55"/>
      <c r="CB802" s="55"/>
      <c r="CC802" s="55"/>
      <c r="CD802" s="55"/>
      <c r="CE802" s="55"/>
      <c r="CF802" s="55"/>
      <c r="CG802" s="55"/>
      <c r="CH802" s="55"/>
      <c r="CI802" s="55"/>
      <c r="CJ802" s="55"/>
      <c r="CK802" s="55"/>
      <c r="CL802" s="55"/>
      <c r="CM802" s="55"/>
      <c r="CN802" s="55"/>
      <c r="CO802" s="55"/>
      <c r="CP802" s="55"/>
      <c r="CQ802" s="55"/>
      <c r="CR802" s="55"/>
      <c r="CS802" s="55"/>
      <c r="CT802" s="55"/>
      <c r="CU802" s="55"/>
      <c r="CV802" s="55"/>
      <c r="CW802" s="55"/>
      <c r="CX802" s="55"/>
      <c r="CY802" s="55"/>
      <c r="CZ802" s="55"/>
      <c r="DA802" s="55"/>
      <c r="DB802" s="55"/>
      <c r="DC802" s="55"/>
      <c r="DD802" s="55"/>
      <c r="DE802" s="55"/>
      <c r="DF802" s="55"/>
      <c r="DG802" s="55"/>
      <c r="DH802" s="55"/>
      <c r="DI802" s="55"/>
      <c r="DJ802" s="55"/>
      <c r="DK802" s="55"/>
      <c r="DL802" s="55"/>
      <c r="DM802" s="55"/>
      <c r="DN802" s="55"/>
      <c r="DO802" s="55"/>
      <c r="DP802" s="55"/>
      <c r="DQ802" s="55"/>
      <c r="DR802" s="55"/>
      <c r="DS802" s="55"/>
      <c r="DT802" s="55"/>
      <c r="DU802" s="55"/>
      <c r="DV802" s="55"/>
    </row>
    <row r="803" spans="1:126" ht="8.25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5"/>
      <c r="BQ803" s="55"/>
      <c r="BR803" s="55"/>
      <c r="BS803" s="55"/>
      <c r="BT803" s="55"/>
      <c r="BU803" s="55"/>
      <c r="BV803" s="55"/>
      <c r="BW803" s="55"/>
      <c r="BX803" s="55"/>
      <c r="BY803" s="55"/>
      <c r="BZ803" s="55"/>
      <c r="CA803" s="55"/>
      <c r="CB803" s="55"/>
      <c r="CC803" s="55"/>
      <c r="CD803" s="55"/>
      <c r="CE803" s="55"/>
      <c r="CF803" s="55"/>
      <c r="CG803" s="55"/>
      <c r="CH803" s="55"/>
      <c r="CI803" s="55"/>
      <c r="CJ803" s="55"/>
      <c r="CK803" s="55"/>
      <c r="CL803" s="55"/>
      <c r="CM803" s="55"/>
      <c r="CN803" s="55"/>
      <c r="CO803" s="55"/>
      <c r="CP803" s="55"/>
      <c r="CQ803" s="55"/>
      <c r="CR803" s="55"/>
      <c r="CS803" s="55"/>
      <c r="CT803" s="55"/>
      <c r="CU803" s="55"/>
      <c r="CV803" s="55"/>
      <c r="CW803" s="55"/>
      <c r="CX803" s="55"/>
      <c r="CY803" s="55"/>
      <c r="CZ803" s="55"/>
      <c r="DA803" s="55"/>
      <c r="DB803" s="55"/>
      <c r="DC803" s="55"/>
      <c r="DD803" s="55"/>
      <c r="DE803" s="55"/>
      <c r="DF803" s="55"/>
      <c r="DG803" s="55"/>
      <c r="DH803" s="55"/>
      <c r="DI803" s="55"/>
      <c r="DJ803" s="55"/>
      <c r="DK803" s="55"/>
      <c r="DL803" s="55"/>
      <c r="DM803" s="55"/>
      <c r="DN803" s="55"/>
      <c r="DO803" s="55"/>
      <c r="DP803" s="55"/>
      <c r="DQ803" s="55"/>
      <c r="DR803" s="55"/>
      <c r="DS803" s="55"/>
      <c r="DT803" s="55"/>
      <c r="DU803" s="55"/>
      <c r="DV803" s="55"/>
    </row>
    <row r="804" spans="1:126" ht="8.25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5"/>
      <c r="BQ804" s="55"/>
      <c r="BR804" s="55"/>
      <c r="BS804" s="55"/>
      <c r="BT804" s="55"/>
      <c r="BU804" s="55"/>
      <c r="BV804" s="55"/>
      <c r="BW804" s="55"/>
      <c r="BX804" s="55"/>
      <c r="BY804" s="55"/>
      <c r="BZ804" s="55"/>
      <c r="CA804" s="55"/>
      <c r="CB804" s="55"/>
      <c r="CC804" s="55"/>
      <c r="CD804" s="55"/>
      <c r="CE804" s="55"/>
      <c r="CF804" s="55"/>
      <c r="CG804" s="55"/>
      <c r="CH804" s="55"/>
      <c r="CI804" s="55"/>
      <c r="CJ804" s="55"/>
      <c r="CK804" s="55"/>
      <c r="CL804" s="55"/>
      <c r="CM804" s="55"/>
      <c r="CN804" s="55"/>
      <c r="CO804" s="55"/>
      <c r="CP804" s="55"/>
      <c r="CQ804" s="55"/>
      <c r="CR804" s="55"/>
      <c r="CS804" s="55"/>
      <c r="CT804" s="55"/>
      <c r="CU804" s="55"/>
      <c r="CV804" s="55"/>
      <c r="CW804" s="55"/>
      <c r="CX804" s="55"/>
      <c r="CY804" s="55"/>
      <c r="CZ804" s="55"/>
      <c r="DA804" s="55"/>
      <c r="DB804" s="55"/>
      <c r="DC804" s="55"/>
      <c r="DD804" s="55"/>
      <c r="DE804" s="55"/>
      <c r="DF804" s="55"/>
      <c r="DG804" s="55"/>
      <c r="DH804" s="55"/>
      <c r="DI804" s="55"/>
      <c r="DJ804" s="55"/>
      <c r="DK804" s="55"/>
      <c r="DL804" s="55"/>
      <c r="DM804" s="55"/>
      <c r="DN804" s="55"/>
      <c r="DO804" s="55"/>
      <c r="DP804" s="55"/>
      <c r="DQ804" s="55"/>
      <c r="DR804" s="55"/>
      <c r="DS804" s="55"/>
      <c r="DT804" s="55"/>
      <c r="DU804" s="55"/>
      <c r="DV804" s="55"/>
    </row>
    <row r="805" spans="1:126" ht="8.25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5"/>
      <c r="BQ805" s="55"/>
      <c r="BR805" s="55"/>
      <c r="BS805" s="55"/>
      <c r="BT805" s="55"/>
      <c r="BU805" s="55"/>
      <c r="BV805" s="55"/>
      <c r="BW805" s="55"/>
      <c r="BX805" s="55"/>
      <c r="BY805" s="55"/>
      <c r="BZ805" s="55"/>
      <c r="CA805" s="55"/>
      <c r="CB805" s="55"/>
      <c r="CC805" s="55"/>
      <c r="CD805" s="55"/>
      <c r="CE805" s="55"/>
      <c r="CF805" s="55"/>
      <c r="CG805" s="55"/>
      <c r="CH805" s="55"/>
      <c r="CI805" s="55"/>
      <c r="CJ805" s="55"/>
      <c r="CK805" s="55"/>
      <c r="CL805" s="55"/>
      <c r="CM805" s="55"/>
      <c r="CN805" s="55"/>
      <c r="CO805" s="55"/>
      <c r="CP805" s="55"/>
      <c r="CQ805" s="55"/>
      <c r="CR805" s="55"/>
      <c r="CS805" s="55"/>
      <c r="CT805" s="55"/>
      <c r="CU805" s="55"/>
      <c r="CV805" s="55"/>
      <c r="CW805" s="55"/>
      <c r="CX805" s="55"/>
      <c r="CY805" s="55"/>
      <c r="CZ805" s="55"/>
      <c r="DA805" s="55"/>
      <c r="DB805" s="55"/>
      <c r="DC805" s="55"/>
      <c r="DD805" s="55"/>
      <c r="DE805" s="55"/>
      <c r="DF805" s="55"/>
      <c r="DG805" s="55"/>
      <c r="DH805" s="55"/>
      <c r="DI805" s="55"/>
      <c r="DJ805" s="55"/>
      <c r="DK805" s="55"/>
      <c r="DL805" s="55"/>
      <c r="DM805" s="55"/>
      <c r="DN805" s="55"/>
      <c r="DO805" s="55"/>
      <c r="DP805" s="55"/>
      <c r="DQ805" s="55"/>
      <c r="DR805" s="55"/>
      <c r="DS805" s="55"/>
      <c r="DT805" s="55"/>
      <c r="DU805" s="55"/>
      <c r="DV805" s="55"/>
    </row>
    <row r="806" spans="1:126" ht="8.25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5"/>
      <c r="BQ806" s="55"/>
      <c r="BR806" s="55"/>
      <c r="BS806" s="55"/>
      <c r="BT806" s="55"/>
      <c r="BU806" s="55"/>
      <c r="BV806" s="55"/>
      <c r="BW806" s="55"/>
      <c r="BX806" s="55"/>
      <c r="BY806" s="55"/>
      <c r="BZ806" s="55"/>
      <c r="CA806" s="55"/>
      <c r="CB806" s="55"/>
      <c r="CC806" s="55"/>
      <c r="CD806" s="55"/>
      <c r="CE806" s="55"/>
      <c r="CF806" s="55"/>
      <c r="CG806" s="55"/>
      <c r="CH806" s="55"/>
      <c r="CI806" s="55"/>
      <c r="CJ806" s="55"/>
      <c r="CK806" s="55"/>
      <c r="CL806" s="55"/>
      <c r="CM806" s="55"/>
      <c r="CN806" s="55"/>
      <c r="CO806" s="55"/>
      <c r="CP806" s="55"/>
      <c r="CQ806" s="55"/>
      <c r="CR806" s="55"/>
      <c r="CS806" s="55"/>
      <c r="CT806" s="55"/>
      <c r="CU806" s="55"/>
      <c r="CV806" s="55"/>
      <c r="CW806" s="55"/>
      <c r="CX806" s="55"/>
      <c r="CY806" s="55"/>
      <c r="CZ806" s="55"/>
      <c r="DA806" s="55"/>
      <c r="DB806" s="55"/>
      <c r="DC806" s="55"/>
      <c r="DD806" s="55"/>
      <c r="DE806" s="55"/>
      <c r="DF806" s="55"/>
      <c r="DG806" s="55"/>
      <c r="DH806" s="55"/>
      <c r="DI806" s="55"/>
      <c r="DJ806" s="55"/>
      <c r="DK806" s="55"/>
      <c r="DL806" s="55"/>
      <c r="DM806" s="55"/>
      <c r="DN806" s="55"/>
      <c r="DO806" s="55"/>
      <c r="DP806" s="55"/>
      <c r="DQ806" s="55"/>
      <c r="DR806" s="55"/>
      <c r="DS806" s="55"/>
      <c r="DT806" s="55"/>
      <c r="DU806" s="55"/>
      <c r="DV806" s="55"/>
    </row>
    <row r="807" spans="1:126" ht="8.25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5"/>
      <c r="BQ807" s="55"/>
      <c r="BR807" s="55"/>
      <c r="BS807" s="55"/>
      <c r="BT807" s="55"/>
      <c r="BU807" s="55"/>
      <c r="BV807" s="55"/>
      <c r="BW807" s="55"/>
      <c r="BX807" s="55"/>
      <c r="BY807" s="55"/>
      <c r="BZ807" s="55"/>
      <c r="CA807" s="55"/>
      <c r="CB807" s="55"/>
      <c r="CC807" s="55"/>
      <c r="CD807" s="55"/>
      <c r="CE807" s="55"/>
      <c r="CF807" s="55"/>
      <c r="CG807" s="55"/>
      <c r="CH807" s="55"/>
      <c r="CI807" s="55"/>
      <c r="CJ807" s="55"/>
      <c r="CK807" s="55"/>
      <c r="CL807" s="55"/>
      <c r="CM807" s="55"/>
      <c r="CN807" s="55"/>
      <c r="CO807" s="55"/>
      <c r="CP807" s="55"/>
      <c r="CQ807" s="55"/>
      <c r="CR807" s="55"/>
      <c r="CS807" s="55"/>
      <c r="CT807" s="55"/>
      <c r="CU807" s="55"/>
      <c r="CV807" s="55"/>
      <c r="CW807" s="55"/>
      <c r="CX807" s="55"/>
      <c r="CY807" s="55"/>
      <c r="CZ807" s="55"/>
      <c r="DA807" s="55"/>
      <c r="DB807" s="55"/>
      <c r="DC807" s="55"/>
      <c r="DD807" s="55"/>
      <c r="DE807" s="55"/>
      <c r="DF807" s="55"/>
      <c r="DG807" s="55"/>
      <c r="DH807" s="55"/>
      <c r="DI807" s="55"/>
      <c r="DJ807" s="55"/>
      <c r="DK807" s="55"/>
      <c r="DL807" s="55"/>
      <c r="DM807" s="55"/>
      <c r="DN807" s="55"/>
      <c r="DO807" s="55"/>
      <c r="DP807" s="55"/>
      <c r="DQ807" s="55"/>
      <c r="DR807" s="55"/>
      <c r="DS807" s="55"/>
      <c r="DT807" s="55"/>
      <c r="DU807" s="55"/>
      <c r="DV807" s="55"/>
    </row>
    <row r="808" spans="1:126" ht="8.25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5"/>
      <c r="BQ808" s="55"/>
      <c r="BR808" s="55"/>
      <c r="BS808" s="55"/>
      <c r="BT808" s="55"/>
      <c r="BU808" s="55"/>
      <c r="BV808" s="55"/>
      <c r="BW808" s="55"/>
      <c r="BX808" s="55"/>
      <c r="BY808" s="55"/>
      <c r="BZ808" s="55"/>
      <c r="CA808" s="55"/>
      <c r="CB808" s="55"/>
      <c r="CC808" s="55"/>
      <c r="CD808" s="55"/>
      <c r="CE808" s="55"/>
      <c r="CF808" s="55"/>
      <c r="CG808" s="55"/>
      <c r="CH808" s="55"/>
      <c r="CI808" s="55"/>
      <c r="CJ808" s="55"/>
      <c r="CK808" s="55"/>
      <c r="CL808" s="55"/>
      <c r="CM808" s="55"/>
      <c r="CN808" s="55"/>
      <c r="CO808" s="55"/>
      <c r="CP808" s="55"/>
      <c r="CQ808" s="55"/>
      <c r="CR808" s="55"/>
      <c r="CS808" s="55"/>
      <c r="CT808" s="55"/>
      <c r="CU808" s="55"/>
      <c r="CV808" s="55"/>
      <c r="CW808" s="55"/>
      <c r="CX808" s="55"/>
      <c r="CY808" s="55"/>
      <c r="CZ808" s="55"/>
      <c r="DA808" s="55"/>
      <c r="DB808" s="55"/>
      <c r="DC808" s="55"/>
      <c r="DD808" s="55"/>
      <c r="DE808" s="55"/>
      <c r="DF808" s="55"/>
      <c r="DG808" s="55"/>
      <c r="DH808" s="55"/>
      <c r="DI808" s="55"/>
      <c r="DJ808" s="55"/>
      <c r="DK808" s="55"/>
      <c r="DL808" s="55"/>
      <c r="DM808" s="55"/>
      <c r="DN808" s="55"/>
      <c r="DO808" s="55"/>
      <c r="DP808" s="55"/>
      <c r="DQ808" s="55"/>
      <c r="DR808" s="55"/>
      <c r="DS808" s="55"/>
      <c r="DT808" s="55"/>
      <c r="DU808" s="55"/>
      <c r="DV808" s="55"/>
    </row>
    <row r="809" spans="1:126" ht="8.25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5"/>
      <c r="BQ809" s="55"/>
      <c r="BR809" s="55"/>
      <c r="BS809" s="55"/>
      <c r="BT809" s="55"/>
      <c r="BU809" s="55"/>
      <c r="BV809" s="55"/>
      <c r="BW809" s="55"/>
      <c r="BX809" s="55"/>
      <c r="BY809" s="55"/>
      <c r="BZ809" s="55"/>
      <c r="CA809" s="55"/>
      <c r="CB809" s="55"/>
      <c r="CC809" s="55"/>
      <c r="CD809" s="55"/>
      <c r="CE809" s="55"/>
      <c r="CF809" s="55"/>
      <c r="CG809" s="55"/>
      <c r="CH809" s="55"/>
      <c r="CI809" s="55"/>
      <c r="CJ809" s="55"/>
      <c r="CK809" s="55"/>
      <c r="CL809" s="55"/>
      <c r="CM809" s="55"/>
      <c r="CN809" s="55"/>
      <c r="CO809" s="55"/>
      <c r="CP809" s="55"/>
      <c r="CQ809" s="55"/>
      <c r="CR809" s="55"/>
      <c r="CS809" s="55"/>
      <c r="CT809" s="55"/>
      <c r="CU809" s="55"/>
      <c r="CV809" s="55"/>
      <c r="CW809" s="55"/>
      <c r="CX809" s="55"/>
      <c r="CY809" s="55"/>
      <c r="CZ809" s="55"/>
      <c r="DA809" s="55"/>
      <c r="DB809" s="55"/>
      <c r="DC809" s="55"/>
      <c r="DD809" s="55"/>
      <c r="DE809" s="55"/>
      <c r="DF809" s="55"/>
      <c r="DG809" s="55"/>
      <c r="DH809" s="55"/>
      <c r="DI809" s="55"/>
      <c r="DJ809" s="55"/>
      <c r="DK809" s="55"/>
      <c r="DL809" s="55"/>
      <c r="DM809" s="55"/>
      <c r="DN809" s="55"/>
      <c r="DO809" s="55"/>
      <c r="DP809" s="55"/>
      <c r="DQ809" s="55"/>
      <c r="DR809" s="55"/>
      <c r="DS809" s="55"/>
      <c r="DT809" s="55"/>
      <c r="DU809" s="55"/>
      <c r="DV809" s="55"/>
    </row>
    <row r="810" spans="1:126" ht="8.25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5"/>
      <c r="BQ810" s="55"/>
      <c r="BR810" s="55"/>
      <c r="BS810" s="55"/>
      <c r="BT810" s="55"/>
      <c r="BU810" s="55"/>
      <c r="BV810" s="55"/>
      <c r="BW810" s="55"/>
      <c r="BX810" s="55"/>
      <c r="BY810" s="55"/>
      <c r="BZ810" s="55"/>
      <c r="CA810" s="55"/>
      <c r="CB810" s="55"/>
      <c r="CC810" s="55"/>
      <c r="CD810" s="55"/>
      <c r="CE810" s="55"/>
      <c r="CF810" s="55"/>
      <c r="CG810" s="55"/>
      <c r="CH810" s="55"/>
      <c r="CI810" s="55"/>
      <c r="CJ810" s="55"/>
      <c r="CK810" s="55"/>
      <c r="CL810" s="55"/>
      <c r="CM810" s="55"/>
      <c r="CN810" s="55"/>
      <c r="CO810" s="55"/>
      <c r="CP810" s="55"/>
      <c r="CQ810" s="55"/>
      <c r="CR810" s="55"/>
      <c r="CS810" s="55"/>
      <c r="CT810" s="55"/>
      <c r="CU810" s="55"/>
      <c r="CV810" s="55"/>
      <c r="CW810" s="55"/>
      <c r="CX810" s="55"/>
      <c r="CY810" s="55"/>
      <c r="CZ810" s="55"/>
      <c r="DA810" s="55"/>
      <c r="DB810" s="55"/>
      <c r="DC810" s="55"/>
      <c r="DD810" s="55"/>
      <c r="DE810" s="55"/>
      <c r="DF810" s="55"/>
      <c r="DG810" s="55"/>
      <c r="DH810" s="55"/>
      <c r="DI810" s="55"/>
      <c r="DJ810" s="55"/>
      <c r="DK810" s="55"/>
      <c r="DL810" s="55"/>
      <c r="DM810" s="55"/>
      <c r="DN810" s="55"/>
      <c r="DO810" s="55"/>
      <c r="DP810" s="55"/>
      <c r="DQ810" s="55"/>
      <c r="DR810" s="55"/>
      <c r="DS810" s="55"/>
      <c r="DT810" s="55"/>
      <c r="DU810" s="55"/>
      <c r="DV810" s="55"/>
    </row>
    <row r="811" spans="1:126" ht="8.25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5"/>
      <c r="BQ811" s="55"/>
      <c r="BR811" s="55"/>
      <c r="BS811" s="55"/>
      <c r="BT811" s="55"/>
      <c r="BU811" s="55"/>
      <c r="BV811" s="55"/>
      <c r="BW811" s="55"/>
      <c r="BX811" s="55"/>
      <c r="BY811" s="55"/>
      <c r="BZ811" s="55"/>
      <c r="CA811" s="55"/>
      <c r="CB811" s="55"/>
      <c r="CC811" s="55"/>
      <c r="CD811" s="55"/>
      <c r="CE811" s="55"/>
      <c r="CF811" s="55"/>
      <c r="CG811" s="55"/>
      <c r="CH811" s="55"/>
      <c r="CI811" s="55"/>
      <c r="CJ811" s="55"/>
      <c r="CK811" s="55"/>
      <c r="CL811" s="55"/>
      <c r="CM811" s="55"/>
      <c r="CN811" s="55"/>
      <c r="CO811" s="55"/>
      <c r="CP811" s="55"/>
      <c r="CQ811" s="55"/>
      <c r="CR811" s="55"/>
      <c r="CS811" s="55"/>
      <c r="CT811" s="55"/>
      <c r="CU811" s="55"/>
      <c r="CV811" s="55"/>
      <c r="CW811" s="55"/>
      <c r="CX811" s="55"/>
      <c r="CY811" s="55"/>
      <c r="CZ811" s="55"/>
      <c r="DA811" s="55"/>
      <c r="DB811" s="55"/>
      <c r="DC811" s="55"/>
      <c r="DD811" s="55"/>
      <c r="DE811" s="55"/>
      <c r="DF811" s="55"/>
      <c r="DG811" s="55"/>
      <c r="DH811" s="55"/>
      <c r="DI811" s="55"/>
      <c r="DJ811" s="55"/>
      <c r="DK811" s="55"/>
      <c r="DL811" s="55"/>
      <c r="DM811" s="55"/>
      <c r="DN811" s="55"/>
      <c r="DO811" s="55"/>
      <c r="DP811" s="55"/>
      <c r="DQ811" s="55"/>
      <c r="DR811" s="55"/>
      <c r="DS811" s="55"/>
      <c r="DT811" s="55"/>
      <c r="DU811" s="55"/>
      <c r="DV811" s="55"/>
    </row>
    <row r="812" spans="1:126" ht="8.25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5"/>
      <c r="BQ812" s="55"/>
      <c r="BR812" s="55"/>
      <c r="BS812" s="55"/>
      <c r="BT812" s="55"/>
      <c r="BU812" s="55"/>
      <c r="BV812" s="55"/>
      <c r="BW812" s="55"/>
      <c r="BX812" s="55"/>
      <c r="BY812" s="55"/>
      <c r="BZ812" s="55"/>
      <c r="CA812" s="55"/>
      <c r="CB812" s="55"/>
      <c r="CC812" s="55"/>
      <c r="CD812" s="55"/>
      <c r="CE812" s="55"/>
      <c r="CF812" s="55"/>
      <c r="CG812" s="55"/>
      <c r="CH812" s="55"/>
      <c r="CI812" s="55"/>
      <c r="CJ812" s="55"/>
      <c r="CK812" s="55"/>
      <c r="CL812" s="55"/>
      <c r="CM812" s="55"/>
      <c r="CN812" s="55"/>
      <c r="CO812" s="55"/>
      <c r="CP812" s="55"/>
      <c r="CQ812" s="55"/>
      <c r="CR812" s="55"/>
      <c r="CS812" s="55"/>
      <c r="CT812" s="55"/>
      <c r="CU812" s="55"/>
      <c r="CV812" s="55"/>
      <c r="CW812" s="55"/>
      <c r="CX812" s="55"/>
      <c r="CY812" s="55"/>
      <c r="CZ812" s="55"/>
      <c r="DA812" s="55"/>
      <c r="DB812" s="55"/>
      <c r="DC812" s="55"/>
      <c r="DD812" s="55"/>
      <c r="DE812" s="55"/>
      <c r="DF812" s="55"/>
      <c r="DG812" s="55"/>
      <c r="DH812" s="55"/>
      <c r="DI812" s="55"/>
      <c r="DJ812" s="55"/>
      <c r="DK812" s="55"/>
      <c r="DL812" s="55"/>
      <c r="DM812" s="55"/>
      <c r="DN812" s="55"/>
      <c r="DO812" s="55"/>
      <c r="DP812" s="55"/>
      <c r="DQ812" s="55"/>
      <c r="DR812" s="55"/>
      <c r="DS812" s="55"/>
      <c r="DT812" s="55"/>
      <c r="DU812" s="55"/>
      <c r="DV812" s="55"/>
    </row>
    <row r="813" spans="1:126" ht="8.25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5"/>
      <c r="BQ813" s="55"/>
      <c r="BR813" s="55"/>
      <c r="BS813" s="55"/>
      <c r="BT813" s="55"/>
      <c r="BU813" s="55"/>
      <c r="BV813" s="55"/>
      <c r="BW813" s="55"/>
      <c r="BX813" s="55"/>
      <c r="BY813" s="55"/>
      <c r="BZ813" s="55"/>
      <c r="CA813" s="55"/>
      <c r="CB813" s="55"/>
      <c r="CC813" s="55"/>
      <c r="CD813" s="55"/>
      <c r="CE813" s="55"/>
      <c r="CF813" s="55"/>
      <c r="CG813" s="55"/>
      <c r="CH813" s="55"/>
      <c r="CI813" s="55"/>
      <c r="CJ813" s="55"/>
      <c r="CK813" s="55"/>
      <c r="CL813" s="55"/>
      <c r="CM813" s="55"/>
      <c r="CN813" s="55"/>
      <c r="CO813" s="55"/>
      <c r="CP813" s="55"/>
      <c r="CQ813" s="55"/>
      <c r="CR813" s="55"/>
      <c r="CS813" s="55"/>
      <c r="CT813" s="55"/>
      <c r="CU813" s="55"/>
      <c r="CV813" s="55"/>
      <c r="CW813" s="55"/>
      <c r="CX813" s="55"/>
      <c r="CY813" s="55"/>
      <c r="CZ813" s="55"/>
      <c r="DA813" s="55"/>
      <c r="DB813" s="55"/>
      <c r="DC813" s="55"/>
      <c r="DD813" s="55"/>
      <c r="DE813" s="55"/>
      <c r="DF813" s="55"/>
      <c r="DG813" s="55"/>
      <c r="DH813" s="55"/>
      <c r="DI813" s="55"/>
      <c r="DJ813" s="55"/>
      <c r="DK813" s="55"/>
      <c r="DL813" s="55"/>
      <c r="DM813" s="55"/>
      <c r="DN813" s="55"/>
      <c r="DO813" s="55"/>
      <c r="DP813" s="55"/>
      <c r="DQ813" s="55"/>
      <c r="DR813" s="55"/>
      <c r="DS813" s="55"/>
      <c r="DT813" s="55"/>
      <c r="DU813" s="55"/>
      <c r="DV813" s="55"/>
    </row>
    <row r="814" spans="1:126" ht="8.25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5"/>
      <c r="BQ814" s="55"/>
      <c r="BR814" s="55"/>
      <c r="BS814" s="55"/>
      <c r="BT814" s="55"/>
      <c r="BU814" s="55"/>
      <c r="BV814" s="55"/>
      <c r="BW814" s="55"/>
      <c r="BX814" s="55"/>
      <c r="BY814" s="55"/>
      <c r="BZ814" s="55"/>
      <c r="CA814" s="55"/>
      <c r="CB814" s="55"/>
      <c r="CC814" s="55"/>
      <c r="CD814" s="55"/>
      <c r="CE814" s="55"/>
      <c r="CF814" s="55"/>
      <c r="CG814" s="55"/>
      <c r="CH814" s="55"/>
      <c r="CI814" s="55"/>
      <c r="CJ814" s="55"/>
      <c r="CK814" s="55"/>
      <c r="CL814" s="55"/>
      <c r="CM814" s="55"/>
      <c r="CN814" s="55"/>
      <c r="CO814" s="55"/>
      <c r="CP814" s="55"/>
      <c r="CQ814" s="55"/>
      <c r="CR814" s="55"/>
      <c r="CS814" s="55"/>
      <c r="CT814" s="55"/>
      <c r="CU814" s="55"/>
      <c r="CV814" s="55"/>
      <c r="CW814" s="55"/>
      <c r="CX814" s="55"/>
      <c r="CY814" s="55"/>
      <c r="CZ814" s="55"/>
      <c r="DA814" s="55"/>
      <c r="DB814" s="55"/>
      <c r="DC814" s="55"/>
      <c r="DD814" s="55"/>
      <c r="DE814" s="55"/>
      <c r="DF814" s="55"/>
      <c r="DG814" s="55"/>
      <c r="DH814" s="55"/>
      <c r="DI814" s="55"/>
      <c r="DJ814" s="55"/>
      <c r="DK814" s="55"/>
      <c r="DL814" s="55"/>
      <c r="DM814" s="55"/>
      <c r="DN814" s="55"/>
      <c r="DO814" s="55"/>
      <c r="DP814" s="55"/>
      <c r="DQ814" s="55"/>
      <c r="DR814" s="55"/>
      <c r="DS814" s="55"/>
      <c r="DT814" s="55"/>
      <c r="DU814" s="55"/>
      <c r="DV814" s="55"/>
    </row>
    <row r="815" spans="1:126" ht="8.25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5"/>
      <c r="BQ815" s="55"/>
      <c r="BR815" s="55"/>
      <c r="BS815" s="55"/>
      <c r="BT815" s="55"/>
      <c r="BU815" s="55"/>
      <c r="BV815" s="55"/>
      <c r="BW815" s="55"/>
      <c r="BX815" s="55"/>
      <c r="BY815" s="55"/>
      <c r="BZ815" s="55"/>
      <c r="CA815" s="55"/>
      <c r="CB815" s="55"/>
      <c r="CC815" s="55"/>
      <c r="CD815" s="55"/>
      <c r="CE815" s="55"/>
      <c r="CF815" s="55"/>
      <c r="CG815" s="55"/>
      <c r="CH815" s="55"/>
      <c r="CI815" s="55"/>
      <c r="CJ815" s="55"/>
      <c r="CK815" s="55"/>
      <c r="CL815" s="55"/>
      <c r="CM815" s="55"/>
      <c r="CN815" s="55"/>
      <c r="CO815" s="55"/>
      <c r="CP815" s="55"/>
      <c r="CQ815" s="55"/>
      <c r="CR815" s="55"/>
      <c r="CS815" s="55"/>
      <c r="CT815" s="55"/>
      <c r="CU815" s="55"/>
      <c r="CV815" s="55"/>
      <c r="CW815" s="55"/>
      <c r="CX815" s="55"/>
      <c r="CY815" s="55"/>
      <c r="CZ815" s="55"/>
      <c r="DA815" s="55"/>
      <c r="DB815" s="55"/>
      <c r="DC815" s="55"/>
      <c r="DD815" s="55"/>
      <c r="DE815" s="55"/>
      <c r="DF815" s="55"/>
      <c r="DG815" s="55"/>
      <c r="DH815" s="55"/>
      <c r="DI815" s="55"/>
      <c r="DJ815" s="55"/>
      <c r="DK815" s="55"/>
      <c r="DL815" s="55"/>
      <c r="DM815" s="55"/>
      <c r="DN815" s="55"/>
      <c r="DO815" s="55"/>
      <c r="DP815" s="55"/>
      <c r="DQ815" s="55"/>
      <c r="DR815" s="55"/>
      <c r="DS815" s="55"/>
      <c r="DT815" s="55"/>
      <c r="DU815" s="55"/>
      <c r="DV815" s="55"/>
    </row>
    <row r="816" spans="1:126" ht="8.25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5"/>
      <c r="BQ816" s="55"/>
      <c r="BR816" s="55"/>
      <c r="BS816" s="55"/>
      <c r="BT816" s="55"/>
      <c r="BU816" s="55"/>
      <c r="BV816" s="55"/>
      <c r="BW816" s="55"/>
      <c r="BX816" s="55"/>
      <c r="BY816" s="55"/>
      <c r="BZ816" s="55"/>
      <c r="CA816" s="55"/>
      <c r="CB816" s="55"/>
      <c r="CC816" s="55"/>
      <c r="CD816" s="55"/>
      <c r="CE816" s="55"/>
      <c r="CF816" s="55"/>
      <c r="CG816" s="55"/>
      <c r="CH816" s="55"/>
      <c r="CI816" s="55"/>
      <c r="CJ816" s="55"/>
      <c r="CK816" s="55"/>
      <c r="CL816" s="55"/>
      <c r="CM816" s="55"/>
      <c r="CN816" s="55"/>
      <c r="CO816" s="55"/>
      <c r="CP816" s="55"/>
      <c r="CQ816" s="55"/>
      <c r="CR816" s="55"/>
      <c r="CS816" s="55"/>
      <c r="CT816" s="55"/>
      <c r="CU816" s="55"/>
      <c r="CV816" s="55"/>
      <c r="CW816" s="55"/>
      <c r="CX816" s="55"/>
      <c r="CY816" s="55"/>
      <c r="CZ816" s="55"/>
      <c r="DA816" s="55"/>
      <c r="DB816" s="55"/>
      <c r="DC816" s="55"/>
      <c r="DD816" s="55"/>
      <c r="DE816" s="55"/>
      <c r="DF816" s="55"/>
      <c r="DG816" s="55"/>
      <c r="DH816" s="55"/>
      <c r="DI816" s="55"/>
      <c r="DJ816" s="55"/>
      <c r="DK816" s="55"/>
      <c r="DL816" s="55"/>
      <c r="DM816" s="55"/>
      <c r="DN816" s="55"/>
      <c r="DO816" s="55"/>
      <c r="DP816" s="55"/>
      <c r="DQ816" s="55"/>
      <c r="DR816" s="55"/>
      <c r="DS816" s="55"/>
      <c r="DT816" s="55"/>
      <c r="DU816" s="55"/>
      <c r="DV816" s="55"/>
    </row>
    <row r="817" spans="1:126" ht="8.25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5"/>
      <c r="BQ817" s="55"/>
      <c r="BR817" s="55"/>
      <c r="BS817" s="55"/>
      <c r="BT817" s="55"/>
      <c r="BU817" s="55"/>
      <c r="BV817" s="55"/>
      <c r="BW817" s="55"/>
      <c r="BX817" s="55"/>
      <c r="BY817" s="55"/>
      <c r="BZ817" s="55"/>
      <c r="CA817" s="55"/>
      <c r="CB817" s="55"/>
      <c r="CC817" s="55"/>
      <c r="CD817" s="55"/>
      <c r="CE817" s="55"/>
      <c r="CF817" s="55"/>
      <c r="CG817" s="55"/>
      <c r="CH817" s="55"/>
      <c r="CI817" s="55"/>
      <c r="CJ817" s="55"/>
      <c r="CK817" s="55"/>
      <c r="CL817" s="55"/>
      <c r="CM817" s="55"/>
      <c r="CN817" s="55"/>
      <c r="CO817" s="55"/>
      <c r="CP817" s="55"/>
      <c r="CQ817" s="55"/>
      <c r="CR817" s="55"/>
      <c r="CS817" s="55"/>
      <c r="CT817" s="55"/>
      <c r="CU817" s="55"/>
      <c r="CV817" s="55"/>
      <c r="CW817" s="55"/>
      <c r="CX817" s="55"/>
      <c r="CY817" s="55"/>
      <c r="CZ817" s="55"/>
      <c r="DA817" s="55"/>
      <c r="DB817" s="55"/>
      <c r="DC817" s="55"/>
      <c r="DD817" s="55"/>
      <c r="DE817" s="55"/>
      <c r="DF817" s="55"/>
      <c r="DG817" s="55"/>
      <c r="DH817" s="55"/>
      <c r="DI817" s="55"/>
      <c r="DJ817" s="55"/>
      <c r="DK817" s="55"/>
      <c r="DL817" s="55"/>
      <c r="DM817" s="55"/>
      <c r="DN817" s="55"/>
      <c r="DO817" s="55"/>
      <c r="DP817" s="55"/>
      <c r="DQ817" s="55"/>
      <c r="DR817" s="55"/>
      <c r="DS817" s="55"/>
      <c r="DT817" s="55"/>
      <c r="DU817" s="55"/>
      <c r="DV817" s="55"/>
    </row>
    <row r="818" spans="1:126" ht="8.25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5"/>
      <c r="BQ818" s="55"/>
      <c r="BR818" s="55"/>
      <c r="BS818" s="55"/>
      <c r="BT818" s="55"/>
      <c r="BU818" s="55"/>
      <c r="BV818" s="55"/>
      <c r="BW818" s="55"/>
      <c r="BX818" s="55"/>
      <c r="BY818" s="55"/>
      <c r="BZ818" s="55"/>
      <c r="CA818" s="55"/>
      <c r="CB818" s="55"/>
      <c r="CC818" s="55"/>
      <c r="CD818" s="55"/>
      <c r="CE818" s="55"/>
      <c r="CF818" s="55"/>
      <c r="CG818" s="55"/>
      <c r="CH818" s="55"/>
      <c r="CI818" s="55"/>
      <c r="CJ818" s="55"/>
      <c r="CK818" s="55"/>
      <c r="CL818" s="55"/>
      <c r="CM818" s="55"/>
      <c r="CN818" s="55"/>
      <c r="CO818" s="55"/>
      <c r="CP818" s="55"/>
      <c r="CQ818" s="55"/>
      <c r="CR818" s="55"/>
      <c r="CS818" s="55"/>
      <c r="CT818" s="55"/>
      <c r="CU818" s="55"/>
      <c r="CV818" s="55"/>
      <c r="CW818" s="55"/>
      <c r="CX818" s="55"/>
      <c r="CY818" s="55"/>
      <c r="CZ818" s="55"/>
      <c r="DA818" s="55"/>
      <c r="DB818" s="55"/>
      <c r="DC818" s="55"/>
      <c r="DD818" s="55"/>
      <c r="DE818" s="55"/>
      <c r="DF818" s="55"/>
      <c r="DG818" s="55"/>
      <c r="DH818" s="55"/>
      <c r="DI818" s="55"/>
      <c r="DJ818" s="55"/>
      <c r="DK818" s="55"/>
      <c r="DL818" s="55"/>
      <c r="DM818" s="55"/>
      <c r="DN818" s="55"/>
      <c r="DO818" s="55"/>
      <c r="DP818" s="55"/>
      <c r="DQ818" s="55"/>
      <c r="DR818" s="55"/>
      <c r="DS818" s="55"/>
      <c r="DT818" s="55"/>
      <c r="DU818" s="55"/>
      <c r="DV818" s="55"/>
    </row>
    <row r="819" spans="1:126" ht="8.25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5"/>
      <c r="BQ819" s="55"/>
      <c r="BR819" s="55"/>
      <c r="BS819" s="55"/>
      <c r="BT819" s="55"/>
      <c r="BU819" s="55"/>
      <c r="BV819" s="55"/>
      <c r="BW819" s="55"/>
      <c r="BX819" s="55"/>
      <c r="BY819" s="55"/>
      <c r="BZ819" s="55"/>
      <c r="CA819" s="55"/>
      <c r="CB819" s="55"/>
      <c r="CC819" s="55"/>
      <c r="CD819" s="55"/>
      <c r="CE819" s="55"/>
      <c r="CF819" s="55"/>
      <c r="CG819" s="55"/>
      <c r="CH819" s="55"/>
      <c r="CI819" s="55"/>
      <c r="CJ819" s="55"/>
      <c r="CK819" s="55"/>
      <c r="CL819" s="55"/>
      <c r="CM819" s="55"/>
      <c r="CN819" s="55"/>
      <c r="CO819" s="55"/>
      <c r="CP819" s="55"/>
      <c r="CQ819" s="55"/>
      <c r="CR819" s="55"/>
      <c r="CS819" s="55"/>
      <c r="CT819" s="55"/>
      <c r="CU819" s="55"/>
      <c r="CV819" s="55"/>
      <c r="CW819" s="55"/>
      <c r="CX819" s="55"/>
      <c r="CY819" s="55"/>
      <c r="CZ819" s="55"/>
      <c r="DA819" s="55"/>
      <c r="DB819" s="55"/>
      <c r="DC819" s="55"/>
      <c r="DD819" s="55"/>
      <c r="DE819" s="55"/>
      <c r="DF819" s="55"/>
      <c r="DG819" s="55"/>
      <c r="DH819" s="55"/>
      <c r="DI819" s="55"/>
      <c r="DJ819" s="55"/>
      <c r="DK819" s="55"/>
      <c r="DL819" s="55"/>
      <c r="DM819" s="55"/>
      <c r="DN819" s="55"/>
      <c r="DO819" s="55"/>
      <c r="DP819" s="55"/>
      <c r="DQ819" s="55"/>
      <c r="DR819" s="55"/>
      <c r="DS819" s="55"/>
      <c r="DT819" s="55"/>
      <c r="DU819" s="55"/>
      <c r="DV819" s="55"/>
    </row>
    <row r="820" spans="1:126" ht="8.25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5"/>
      <c r="BQ820" s="55"/>
      <c r="BR820" s="55"/>
      <c r="BS820" s="55"/>
      <c r="BT820" s="55"/>
      <c r="BU820" s="55"/>
      <c r="BV820" s="55"/>
      <c r="BW820" s="55"/>
      <c r="BX820" s="55"/>
      <c r="BY820" s="55"/>
      <c r="BZ820" s="55"/>
      <c r="CA820" s="55"/>
      <c r="CB820" s="55"/>
      <c r="CC820" s="55"/>
      <c r="CD820" s="55"/>
      <c r="CE820" s="55"/>
      <c r="CF820" s="55"/>
      <c r="CG820" s="55"/>
      <c r="CH820" s="55"/>
      <c r="CI820" s="55"/>
      <c r="CJ820" s="55"/>
      <c r="CK820" s="55"/>
      <c r="CL820" s="55"/>
      <c r="CM820" s="55"/>
      <c r="CN820" s="55"/>
      <c r="CO820" s="55"/>
      <c r="CP820" s="55"/>
      <c r="CQ820" s="55"/>
      <c r="CR820" s="55"/>
      <c r="CS820" s="55"/>
      <c r="CT820" s="55"/>
      <c r="CU820" s="55"/>
      <c r="CV820" s="55"/>
      <c r="CW820" s="55"/>
      <c r="CX820" s="55"/>
      <c r="CY820" s="55"/>
      <c r="CZ820" s="55"/>
      <c r="DA820" s="55"/>
      <c r="DB820" s="55"/>
      <c r="DC820" s="55"/>
      <c r="DD820" s="55"/>
      <c r="DE820" s="55"/>
      <c r="DF820" s="55"/>
      <c r="DG820" s="55"/>
      <c r="DH820" s="55"/>
      <c r="DI820" s="55"/>
      <c r="DJ820" s="55"/>
      <c r="DK820" s="55"/>
      <c r="DL820" s="55"/>
      <c r="DM820" s="55"/>
      <c r="DN820" s="55"/>
      <c r="DO820" s="55"/>
      <c r="DP820" s="55"/>
      <c r="DQ820" s="55"/>
      <c r="DR820" s="55"/>
      <c r="DS820" s="55"/>
      <c r="DT820" s="55"/>
      <c r="DU820" s="55"/>
      <c r="DV820" s="55"/>
    </row>
    <row r="821" spans="1:126" ht="8.25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5"/>
      <c r="BQ821" s="55"/>
      <c r="BR821" s="55"/>
      <c r="BS821" s="55"/>
      <c r="BT821" s="55"/>
      <c r="BU821" s="55"/>
      <c r="BV821" s="55"/>
      <c r="BW821" s="55"/>
      <c r="BX821" s="55"/>
      <c r="BY821" s="55"/>
      <c r="BZ821" s="55"/>
      <c r="CA821" s="55"/>
      <c r="CB821" s="55"/>
      <c r="CC821" s="55"/>
      <c r="CD821" s="55"/>
      <c r="CE821" s="55"/>
      <c r="CF821" s="55"/>
      <c r="CG821" s="55"/>
      <c r="CH821" s="55"/>
      <c r="CI821" s="55"/>
      <c r="CJ821" s="55"/>
      <c r="CK821" s="55"/>
      <c r="CL821" s="55"/>
      <c r="CM821" s="55"/>
      <c r="CN821" s="55"/>
      <c r="CO821" s="55"/>
      <c r="CP821" s="55"/>
      <c r="CQ821" s="55"/>
      <c r="CR821" s="55"/>
      <c r="CS821" s="55"/>
      <c r="CT821" s="55"/>
      <c r="CU821" s="55"/>
      <c r="CV821" s="55"/>
      <c r="CW821" s="55"/>
      <c r="CX821" s="55"/>
      <c r="CY821" s="55"/>
      <c r="CZ821" s="55"/>
      <c r="DA821" s="55"/>
      <c r="DB821" s="55"/>
      <c r="DC821" s="55"/>
      <c r="DD821" s="55"/>
      <c r="DE821" s="55"/>
      <c r="DF821" s="55"/>
      <c r="DG821" s="55"/>
      <c r="DH821" s="55"/>
      <c r="DI821" s="55"/>
      <c r="DJ821" s="55"/>
      <c r="DK821" s="55"/>
      <c r="DL821" s="55"/>
      <c r="DM821" s="55"/>
      <c r="DN821" s="55"/>
      <c r="DO821" s="55"/>
      <c r="DP821" s="55"/>
      <c r="DQ821" s="55"/>
      <c r="DR821" s="55"/>
      <c r="DS821" s="55"/>
      <c r="DT821" s="55"/>
      <c r="DU821" s="55"/>
      <c r="DV821" s="55"/>
    </row>
    <row r="822" spans="1:126" ht="8.25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5"/>
      <c r="BQ822" s="55"/>
      <c r="BR822" s="55"/>
      <c r="BS822" s="55"/>
      <c r="BT822" s="55"/>
      <c r="BU822" s="55"/>
      <c r="BV822" s="55"/>
      <c r="BW822" s="55"/>
      <c r="BX822" s="55"/>
      <c r="BY822" s="55"/>
      <c r="BZ822" s="55"/>
      <c r="CA822" s="55"/>
      <c r="CB822" s="55"/>
      <c r="CC822" s="55"/>
      <c r="CD822" s="55"/>
      <c r="CE822" s="55"/>
      <c r="CF822" s="55"/>
      <c r="CG822" s="55"/>
      <c r="CH822" s="55"/>
      <c r="CI822" s="55"/>
      <c r="CJ822" s="55"/>
      <c r="CK822" s="55"/>
      <c r="CL822" s="55"/>
      <c r="CM822" s="55"/>
      <c r="CN822" s="55"/>
      <c r="CO822" s="55"/>
      <c r="CP822" s="55"/>
      <c r="CQ822" s="55"/>
      <c r="CR822" s="55"/>
      <c r="CS822" s="55"/>
      <c r="CT822" s="55"/>
      <c r="CU822" s="55"/>
      <c r="CV822" s="55"/>
      <c r="CW822" s="55"/>
      <c r="CX822" s="55"/>
      <c r="CY822" s="55"/>
      <c r="CZ822" s="55"/>
      <c r="DA822" s="55"/>
      <c r="DB822" s="55"/>
      <c r="DC822" s="55"/>
      <c r="DD822" s="55"/>
      <c r="DE822" s="55"/>
      <c r="DF822" s="55"/>
      <c r="DG822" s="55"/>
      <c r="DH822" s="55"/>
      <c r="DI822" s="55"/>
      <c r="DJ822" s="55"/>
      <c r="DK822" s="55"/>
      <c r="DL822" s="55"/>
      <c r="DM822" s="55"/>
      <c r="DN822" s="55"/>
      <c r="DO822" s="55"/>
      <c r="DP822" s="55"/>
      <c r="DQ822" s="55"/>
      <c r="DR822" s="55"/>
      <c r="DS822" s="55"/>
      <c r="DT822" s="55"/>
      <c r="DU822" s="55"/>
      <c r="DV822" s="55"/>
    </row>
    <row r="823" spans="1:126" ht="8.25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5"/>
      <c r="BQ823" s="55"/>
      <c r="BR823" s="55"/>
      <c r="BS823" s="55"/>
      <c r="BT823" s="55"/>
      <c r="BU823" s="55"/>
      <c r="BV823" s="55"/>
      <c r="BW823" s="55"/>
      <c r="BX823" s="55"/>
      <c r="BY823" s="55"/>
      <c r="BZ823" s="55"/>
      <c r="CA823" s="55"/>
      <c r="CB823" s="55"/>
      <c r="CC823" s="55"/>
      <c r="CD823" s="55"/>
      <c r="CE823" s="55"/>
      <c r="CF823" s="55"/>
      <c r="CG823" s="55"/>
      <c r="CH823" s="55"/>
      <c r="CI823" s="55"/>
      <c r="CJ823" s="55"/>
      <c r="CK823" s="55"/>
      <c r="CL823" s="55"/>
      <c r="CM823" s="55"/>
      <c r="CN823" s="55"/>
      <c r="CO823" s="55"/>
      <c r="CP823" s="55"/>
      <c r="CQ823" s="55"/>
      <c r="CR823" s="55"/>
      <c r="CS823" s="55"/>
      <c r="CT823" s="55"/>
      <c r="CU823" s="55"/>
      <c r="CV823" s="55"/>
      <c r="CW823" s="55"/>
      <c r="CX823" s="55"/>
      <c r="CY823" s="55"/>
      <c r="CZ823" s="55"/>
      <c r="DA823" s="55"/>
      <c r="DB823" s="55"/>
      <c r="DC823" s="55"/>
      <c r="DD823" s="55"/>
      <c r="DE823" s="55"/>
      <c r="DF823" s="55"/>
      <c r="DG823" s="55"/>
      <c r="DH823" s="55"/>
      <c r="DI823" s="55"/>
      <c r="DJ823" s="55"/>
      <c r="DK823" s="55"/>
      <c r="DL823" s="55"/>
      <c r="DM823" s="55"/>
      <c r="DN823" s="55"/>
      <c r="DO823" s="55"/>
      <c r="DP823" s="55"/>
      <c r="DQ823" s="55"/>
      <c r="DR823" s="55"/>
      <c r="DS823" s="55"/>
      <c r="DT823" s="55"/>
      <c r="DU823" s="55"/>
      <c r="DV823" s="55"/>
    </row>
    <row r="824" spans="1:126" ht="8.25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5"/>
      <c r="BQ824" s="55"/>
      <c r="BR824" s="55"/>
      <c r="BS824" s="55"/>
      <c r="BT824" s="55"/>
      <c r="BU824" s="55"/>
      <c r="BV824" s="55"/>
      <c r="BW824" s="55"/>
      <c r="BX824" s="55"/>
      <c r="BY824" s="55"/>
      <c r="BZ824" s="55"/>
      <c r="CA824" s="55"/>
      <c r="CB824" s="55"/>
      <c r="CC824" s="55"/>
      <c r="CD824" s="55"/>
      <c r="CE824" s="55"/>
      <c r="CF824" s="55"/>
      <c r="CG824" s="55"/>
      <c r="CH824" s="55"/>
      <c r="CI824" s="55"/>
      <c r="CJ824" s="55"/>
      <c r="CK824" s="55"/>
      <c r="CL824" s="55"/>
      <c r="CM824" s="55"/>
      <c r="CN824" s="55"/>
      <c r="CO824" s="55"/>
      <c r="CP824" s="55"/>
      <c r="CQ824" s="55"/>
      <c r="CR824" s="55"/>
      <c r="CS824" s="55"/>
      <c r="CT824" s="55"/>
      <c r="CU824" s="55"/>
      <c r="CV824" s="55"/>
      <c r="CW824" s="55"/>
      <c r="CX824" s="55"/>
      <c r="CY824" s="55"/>
      <c r="CZ824" s="55"/>
      <c r="DA824" s="55"/>
      <c r="DB824" s="55"/>
      <c r="DC824" s="55"/>
      <c r="DD824" s="55"/>
      <c r="DE824" s="55"/>
      <c r="DF824" s="55"/>
      <c r="DG824" s="55"/>
      <c r="DH824" s="55"/>
      <c r="DI824" s="55"/>
      <c r="DJ824" s="55"/>
      <c r="DK824" s="55"/>
      <c r="DL824" s="55"/>
      <c r="DM824" s="55"/>
      <c r="DN824" s="55"/>
      <c r="DO824" s="55"/>
      <c r="DP824" s="55"/>
      <c r="DQ824" s="55"/>
      <c r="DR824" s="55"/>
      <c r="DS824" s="55"/>
      <c r="DT824" s="55"/>
      <c r="DU824" s="55"/>
      <c r="DV824" s="55"/>
    </row>
    <row r="825" spans="1:126" ht="8.25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5"/>
      <c r="BQ825" s="55"/>
      <c r="BR825" s="55"/>
      <c r="BS825" s="55"/>
      <c r="BT825" s="55"/>
      <c r="BU825" s="55"/>
      <c r="BV825" s="55"/>
      <c r="BW825" s="55"/>
      <c r="BX825" s="55"/>
      <c r="BY825" s="55"/>
      <c r="BZ825" s="55"/>
      <c r="CA825" s="55"/>
      <c r="CB825" s="55"/>
      <c r="CC825" s="55"/>
      <c r="CD825" s="55"/>
      <c r="CE825" s="55"/>
      <c r="CF825" s="55"/>
      <c r="CG825" s="55"/>
      <c r="CH825" s="55"/>
      <c r="CI825" s="55"/>
      <c r="CJ825" s="55"/>
      <c r="CK825" s="55"/>
      <c r="CL825" s="55"/>
      <c r="CM825" s="55"/>
      <c r="CN825" s="55"/>
      <c r="CO825" s="55"/>
      <c r="CP825" s="55"/>
      <c r="CQ825" s="55"/>
      <c r="CR825" s="55"/>
      <c r="CS825" s="55"/>
      <c r="CT825" s="55"/>
      <c r="CU825" s="55"/>
      <c r="CV825" s="55"/>
      <c r="CW825" s="55"/>
      <c r="CX825" s="55"/>
      <c r="CY825" s="55"/>
      <c r="CZ825" s="55"/>
      <c r="DA825" s="55"/>
      <c r="DB825" s="55"/>
      <c r="DC825" s="55"/>
      <c r="DD825" s="55"/>
      <c r="DE825" s="55"/>
      <c r="DF825" s="55"/>
      <c r="DG825" s="55"/>
      <c r="DH825" s="55"/>
      <c r="DI825" s="55"/>
      <c r="DJ825" s="55"/>
      <c r="DK825" s="55"/>
      <c r="DL825" s="55"/>
      <c r="DM825" s="55"/>
      <c r="DN825" s="55"/>
      <c r="DO825" s="55"/>
      <c r="DP825" s="55"/>
      <c r="DQ825" s="55"/>
      <c r="DR825" s="55"/>
      <c r="DS825" s="55"/>
      <c r="DT825" s="55"/>
      <c r="DU825" s="55"/>
      <c r="DV825" s="55"/>
    </row>
    <row r="826" spans="1:126" ht="8.25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5"/>
      <c r="BQ826" s="55"/>
      <c r="BR826" s="55"/>
      <c r="BS826" s="55"/>
      <c r="BT826" s="55"/>
      <c r="BU826" s="55"/>
      <c r="BV826" s="55"/>
      <c r="BW826" s="55"/>
      <c r="BX826" s="55"/>
      <c r="BY826" s="55"/>
      <c r="BZ826" s="55"/>
      <c r="CA826" s="55"/>
      <c r="CB826" s="55"/>
      <c r="CC826" s="55"/>
      <c r="CD826" s="55"/>
      <c r="CE826" s="55"/>
      <c r="CF826" s="55"/>
      <c r="CG826" s="55"/>
      <c r="CH826" s="55"/>
      <c r="CI826" s="55"/>
      <c r="CJ826" s="55"/>
      <c r="CK826" s="55"/>
      <c r="CL826" s="55"/>
      <c r="CM826" s="55"/>
      <c r="CN826" s="55"/>
      <c r="CO826" s="55"/>
      <c r="CP826" s="55"/>
      <c r="CQ826" s="55"/>
      <c r="CR826" s="55"/>
      <c r="CS826" s="55"/>
      <c r="CT826" s="55"/>
      <c r="CU826" s="55"/>
      <c r="CV826" s="55"/>
      <c r="CW826" s="55"/>
      <c r="CX826" s="55"/>
      <c r="CY826" s="55"/>
      <c r="CZ826" s="55"/>
      <c r="DA826" s="55"/>
      <c r="DB826" s="55"/>
      <c r="DC826" s="55"/>
      <c r="DD826" s="55"/>
      <c r="DE826" s="55"/>
      <c r="DF826" s="55"/>
      <c r="DG826" s="55"/>
      <c r="DH826" s="55"/>
      <c r="DI826" s="55"/>
      <c r="DJ826" s="55"/>
      <c r="DK826" s="55"/>
      <c r="DL826" s="55"/>
      <c r="DM826" s="55"/>
      <c r="DN826" s="55"/>
      <c r="DO826" s="55"/>
      <c r="DP826" s="55"/>
      <c r="DQ826" s="55"/>
      <c r="DR826" s="55"/>
      <c r="DS826" s="55"/>
      <c r="DT826" s="55"/>
      <c r="DU826" s="55"/>
      <c r="DV826" s="55"/>
    </row>
    <row r="827" spans="1:126" ht="8.25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5"/>
      <c r="BQ827" s="55"/>
      <c r="BR827" s="55"/>
      <c r="BS827" s="55"/>
      <c r="BT827" s="55"/>
      <c r="BU827" s="55"/>
      <c r="BV827" s="55"/>
      <c r="BW827" s="55"/>
      <c r="BX827" s="55"/>
      <c r="BY827" s="55"/>
      <c r="BZ827" s="55"/>
      <c r="CA827" s="55"/>
      <c r="CB827" s="55"/>
      <c r="CC827" s="55"/>
      <c r="CD827" s="55"/>
      <c r="CE827" s="55"/>
      <c r="CF827" s="55"/>
      <c r="CG827" s="55"/>
      <c r="CH827" s="55"/>
      <c r="CI827" s="55"/>
      <c r="CJ827" s="55"/>
      <c r="CK827" s="55"/>
      <c r="CL827" s="55"/>
      <c r="CM827" s="55"/>
      <c r="CN827" s="55"/>
      <c r="CO827" s="55"/>
      <c r="CP827" s="55"/>
      <c r="CQ827" s="55"/>
      <c r="CR827" s="55"/>
      <c r="CS827" s="55"/>
      <c r="CT827" s="55"/>
      <c r="CU827" s="55"/>
      <c r="CV827" s="55"/>
      <c r="CW827" s="55"/>
      <c r="CX827" s="55"/>
      <c r="CY827" s="55"/>
      <c r="CZ827" s="55"/>
      <c r="DA827" s="55"/>
      <c r="DB827" s="55"/>
      <c r="DC827" s="55"/>
      <c r="DD827" s="55"/>
      <c r="DE827" s="55"/>
      <c r="DF827" s="55"/>
      <c r="DG827" s="55"/>
      <c r="DH827" s="55"/>
      <c r="DI827" s="55"/>
      <c r="DJ827" s="55"/>
      <c r="DK827" s="55"/>
      <c r="DL827" s="55"/>
      <c r="DM827" s="55"/>
      <c r="DN827" s="55"/>
      <c r="DO827" s="55"/>
      <c r="DP827" s="55"/>
      <c r="DQ827" s="55"/>
      <c r="DR827" s="55"/>
      <c r="DS827" s="55"/>
      <c r="DT827" s="55"/>
      <c r="DU827" s="55"/>
      <c r="DV827" s="55"/>
    </row>
    <row r="828" spans="1:126" ht="8.25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5"/>
      <c r="BQ828" s="55"/>
      <c r="BR828" s="55"/>
      <c r="BS828" s="55"/>
      <c r="BT828" s="55"/>
      <c r="BU828" s="55"/>
      <c r="BV828" s="55"/>
      <c r="BW828" s="55"/>
      <c r="BX828" s="55"/>
      <c r="BY828" s="55"/>
      <c r="BZ828" s="55"/>
      <c r="CA828" s="55"/>
      <c r="CB828" s="55"/>
      <c r="CC828" s="55"/>
      <c r="CD828" s="55"/>
      <c r="CE828" s="55"/>
      <c r="CF828" s="55"/>
      <c r="CG828" s="55"/>
      <c r="CH828" s="55"/>
      <c r="CI828" s="55"/>
      <c r="CJ828" s="55"/>
      <c r="CK828" s="55"/>
      <c r="CL828" s="55"/>
      <c r="CM828" s="55"/>
      <c r="CN828" s="55"/>
      <c r="CO828" s="55"/>
      <c r="CP828" s="55"/>
      <c r="CQ828" s="55"/>
      <c r="CR828" s="55"/>
      <c r="CS828" s="55"/>
      <c r="CT828" s="55"/>
      <c r="CU828" s="55"/>
      <c r="CV828" s="55"/>
      <c r="CW828" s="55"/>
      <c r="CX828" s="55"/>
      <c r="CY828" s="55"/>
      <c r="CZ828" s="55"/>
      <c r="DA828" s="55"/>
      <c r="DB828" s="55"/>
      <c r="DC828" s="55"/>
      <c r="DD828" s="55"/>
      <c r="DE828" s="55"/>
      <c r="DF828" s="55"/>
      <c r="DG828" s="55"/>
      <c r="DH828" s="55"/>
      <c r="DI828" s="55"/>
      <c r="DJ828" s="55"/>
      <c r="DK828" s="55"/>
      <c r="DL828" s="55"/>
      <c r="DM828" s="55"/>
      <c r="DN828" s="55"/>
      <c r="DO828" s="55"/>
      <c r="DP828" s="55"/>
      <c r="DQ828" s="55"/>
      <c r="DR828" s="55"/>
      <c r="DS828" s="55"/>
      <c r="DT828" s="55"/>
      <c r="DU828" s="55"/>
      <c r="DV828" s="55"/>
    </row>
    <row r="829" spans="1:126" ht="8.25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5"/>
      <c r="BQ829" s="55"/>
      <c r="BR829" s="55"/>
      <c r="BS829" s="55"/>
      <c r="BT829" s="55"/>
      <c r="BU829" s="55"/>
      <c r="BV829" s="55"/>
      <c r="BW829" s="55"/>
      <c r="BX829" s="55"/>
      <c r="BY829" s="55"/>
      <c r="BZ829" s="55"/>
      <c r="CA829" s="55"/>
      <c r="CB829" s="55"/>
      <c r="CC829" s="55"/>
      <c r="CD829" s="55"/>
      <c r="CE829" s="55"/>
      <c r="CF829" s="55"/>
      <c r="CG829" s="55"/>
      <c r="CH829" s="55"/>
      <c r="CI829" s="55"/>
      <c r="CJ829" s="55"/>
      <c r="CK829" s="55"/>
      <c r="CL829" s="55"/>
      <c r="CM829" s="55"/>
      <c r="CN829" s="55"/>
      <c r="CO829" s="55"/>
      <c r="CP829" s="55"/>
      <c r="CQ829" s="55"/>
      <c r="CR829" s="55"/>
      <c r="CS829" s="55"/>
      <c r="CT829" s="55"/>
      <c r="CU829" s="55"/>
      <c r="CV829" s="55"/>
      <c r="CW829" s="55"/>
      <c r="CX829" s="55"/>
      <c r="CY829" s="55"/>
      <c r="CZ829" s="55"/>
      <c r="DA829" s="55"/>
      <c r="DB829" s="55"/>
      <c r="DC829" s="55"/>
      <c r="DD829" s="55"/>
      <c r="DE829" s="55"/>
      <c r="DF829" s="55"/>
      <c r="DG829" s="55"/>
      <c r="DH829" s="55"/>
      <c r="DI829" s="55"/>
      <c r="DJ829" s="55"/>
      <c r="DK829" s="55"/>
      <c r="DL829" s="55"/>
      <c r="DM829" s="55"/>
      <c r="DN829" s="55"/>
      <c r="DO829" s="55"/>
      <c r="DP829" s="55"/>
      <c r="DQ829" s="55"/>
      <c r="DR829" s="55"/>
      <c r="DS829" s="55"/>
      <c r="DT829" s="55"/>
      <c r="DU829" s="55"/>
      <c r="DV829" s="55"/>
    </row>
    <row r="830" spans="1:126" ht="8.25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5"/>
      <c r="BQ830" s="55"/>
      <c r="BR830" s="55"/>
      <c r="BS830" s="55"/>
      <c r="BT830" s="55"/>
      <c r="BU830" s="55"/>
      <c r="BV830" s="55"/>
      <c r="BW830" s="55"/>
      <c r="BX830" s="55"/>
      <c r="BY830" s="55"/>
      <c r="BZ830" s="55"/>
      <c r="CA830" s="55"/>
      <c r="CB830" s="55"/>
      <c r="CC830" s="55"/>
      <c r="CD830" s="55"/>
      <c r="CE830" s="55"/>
      <c r="CF830" s="55"/>
      <c r="CG830" s="55"/>
      <c r="CH830" s="55"/>
      <c r="CI830" s="55"/>
      <c r="CJ830" s="55"/>
      <c r="CK830" s="55"/>
      <c r="CL830" s="55"/>
      <c r="CM830" s="55"/>
      <c r="CN830" s="55"/>
      <c r="CO830" s="55"/>
      <c r="CP830" s="55"/>
      <c r="CQ830" s="55"/>
      <c r="CR830" s="55"/>
      <c r="CS830" s="55"/>
      <c r="CT830" s="55"/>
      <c r="CU830" s="55"/>
      <c r="CV830" s="55"/>
      <c r="CW830" s="55"/>
      <c r="CX830" s="55"/>
      <c r="CY830" s="55"/>
      <c r="CZ830" s="55"/>
      <c r="DA830" s="55"/>
      <c r="DB830" s="55"/>
      <c r="DC830" s="55"/>
      <c r="DD830" s="55"/>
      <c r="DE830" s="55"/>
      <c r="DF830" s="55"/>
      <c r="DG830" s="55"/>
      <c r="DH830" s="55"/>
      <c r="DI830" s="55"/>
      <c r="DJ830" s="55"/>
      <c r="DK830" s="55"/>
      <c r="DL830" s="55"/>
      <c r="DM830" s="55"/>
      <c r="DN830" s="55"/>
      <c r="DO830" s="55"/>
      <c r="DP830" s="55"/>
      <c r="DQ830" s="55"/>
      <c r="DR830" s="55"/>
      <c r="DS830" s="55"/>
      <c r="DT830" s="55"/>
      <c r="DU830" s="55"/>
      <c r="DV830" s="55"/>
    </row>
    <row r="831" spans="1:126" ht="8.25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5"/>
      <c r="BQ831" s="55"/>
      <c r="BR831" s="55"/>
      <c r="BS831" s="55"/>
      <c r="BT831" s="55"/>
      <c r="BU831" s="55"/>
      <c r="BV831" s="55"/>
      <c r="BW831" s="55"/>
      <c r="BX831" s="55"/>
      <c r="BY831" s="55"/>
      <c r="BZ831" s="55"/>
      <c r="CA831" s="55"/>
      <c r="CB831" s="55"/>
      <c r="CC831" s="55"/>
      <c r="CD831" s="55"/>
      <c r="CE831" s="55"/>
      <c r="CF831" s="55"/>
      <c r="CG831" s="55"/>
      <c r="CH831" s="55"/>
      <c r="CI831" s="55"/>
      <c r="CJ831" s="55"/>
      <c r="CK831" s="55"/>
      <c r="CL831" s="55"/>
      <c r="CM831" s="55"/>
      <c r="CN831" s="55"/>
      <c r="CO831" s="55"/>
      <c r="CP831" s="55"/>
      <c r="CQ831" s="55"/>
      <c r="CR831" s="55"/>
      <c r="CS831" s="55"/>
      <c r="CT831" s="55"/>
      <c r="CU831" s="55"/>
      <c r="CV831" s="55"/>
      <c r="CW831" s="55"/>
      <c r="CX831" s="55"/>
      <c r="CY831" s="55"/>
      <c r="CZ831" s="55"/>
      <c r="DA831" s="55"/>
      <c r="DB831" s="55"/>
      <c r="DC831" s="55"/>
      <c r="DD831" s="55"/>
      <c r="DE831" s="55"/>
      <c r="DF831" s="55"/>
      <c r="DG831" s="55"/>
      <c r="DH831" s="55"/>
      <c r="DI831" s="55"/>
      <c r="DJ831" s="55"/>
      <c r="DK831" s="55"/>
      <c r="DL831" s="55"/>
      <c r="DM831" s="55"/>
      <c r="DN831" s="55"/>
      <c r="DO831" s="55"/>
      <c r="DP831" s="55"/>
      <c r="DQ831" s="55"/>
      <c r="DR831" s="55"/>
      <c r="DS831" s="55"/>
      <c r="DT831" s="55"/>
      <c r="DU831" s="55"/>
      <c r="DV831" s="55"/>
    </row>
    <row r="832" spans="1:126" ht="8.25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5"/>
      <c r="BQ832" s="55"/>
      <c r="BR832" s="55"/>
      <c r="BS832" s="55"/>
      <c r="BT832" s="55"/>
      <c r="BU832" s="55"/>
      <c r="BV832" s="55"/>
      <c r="BW832" s="55"/>
      <c r="BX832" s="55"/>
      <c r="BY832" s="55"/>
      <c r="BZ832" s="55"/>
      <c r="CA832" s="55"/>
      <c r="CB832" s="55"/>
      <c r="CC832" s="55"/>
      <c r="CD832" s="55"/>
      <c r="CE832" s="55"/>
      <c r="CF832" s="55"/>
      <c r="CG832" s="55"/>
      <c r="CH832" s="55"/>
      <c r="CI832" s="55"/>
      <c r="CJ832" s="55"/>
      <c r="CK832" s="55"/>
      <c r="CL832" s="55"/>
      <c r="CM832" s="55"/>
      <c r="CN832" s="55"/>
      <c r="CO832" s="55"/>
      <c r="CP832" s="55"/>
      <c r="CQ832" s="55"/>
      <c r="CR832" s="55"/>
      <c r="CS832" s="55"/>
      <c r="CT832" s="55"/>
      <c r="CU832" s="55"/>
      <c r="CV832" s="55"/>
      <c r="CW832" s="55"/>
      <c r="CX832" s="55"/>
      <c r="CY832" s="55"/>
      <c r="CZ832" s="55"/>
      <c r="DA832" s="55"/>
      <c r="DB832" s="55"/>
      <c r="DC832" s="55"/>
      <c r="DD832" s="55"/>
      <c r="DE832" s="55"/>
      <c r="DF832" s="55"/>
      <c r="DG832" s="55"/>
      <c r="DH832" s="55"/>
      <c r="DI832" s="55"/>
      <c r="DJ832" s="55"/>
      <c r="DK832" s="55"/>
      <c r="DL832" s="55"/>
      <c r="DM832" s="55"/>
      <c r="DN832" s="55"/>
      <c r="DO832" s="55"/>
      <c r="DP832" s="55"/>
      <c r="DQ832" s="55"/>
      <c r="DR832" s="55"/>
      <c r="DS832" s="55"/>
      <c r="DT832" s="55"/>
      <c r="DU832" s="55"/>
      <c r="DV832" s="55"/>
    </row>
    <row r="833" spans="1:126" ht="8.25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5"/>
      <c r="BQ833" s="55"/>
      <c r="BR833" s="55"/>
      <c r="BS833" s="55"/>
      <c r="BT833" s="55"/>
      <c r="BU833" s="55"/>
      <c r="BV833" s="55"/>
      <c r="BW833" s="55"/>
      <c r="BX833" s="55"/>
      <c r="BY833" s="55"/>
      <c r="BZ833" s="55"/>
      <c r="CA833" s="55"/>
      <c r="CB833" s="55"/>
      <c r="CC833" s="55"/>
      <c r="CD833" s="55"/>
      <c r="CE833" s="55"/>
      <c r="CF833" s="55"/>
      <c r="CG833" s="55"/>
      <c r="CH833" s="55"/>
      <c r="CI833" s="55"/>
      <c r="CJ833" s="55"/>
      <c r="CK833" s="55"/>
      <c r="CL833" s="55"/>
      <c r="CM833" s="55"/>
      <c r="CN833" s="55"/>
      <c r="CO833" s="55"/>
      <c r="CP833" s="55"/>
      <c r="CQ833" s="55"/>
      <c r="CR833" s="55"/>
      <c r="CS833" s="55"/>
      <c r="CT833" s="55"/>
      <c r="CU833" s="55"/>
      <c r="CV833" s="55"/>
      <c r="CW833" s="55"/>
      <c r="CX833" s="55"/>
      <c r="CY833" s="55"/>
      <c r="CZ833" s="55"/>
      <c r="DA833" s="55"/>
      <c r="DB833" s="55"/>
      <c r="DC833" s="55"/>
      <c r="DD833" s="55"/>
      <c r="DE833" s="55"/>
      <c r="DF833" s="55"/>
      <c r="DG833" s="55"/>
      <c r="DH833" s="55"/>
      <c r="DI833" s="55"/>
      <c r="DJ833" s="55"/>
      <c r="DK833" s="55"/>
      <c r="DL833" s="55"/>
      <c r="DM833" s="55"/>
      <c r="DN833" s="55"/>
      <c r="DO833" s="55"/>
      <c r="DP833" s="55"/>
      <c r="DQ833" s="55"/>
      <c r="DR833" s="55"/>
      <c r="DS833" s="55"/>
      <c r="DT833" s="55"/>
      <c r="DU833" s="55"/>
      <c r="DV833" s="55"/>
    </row>
    <row r="834" spans="1:126" ht="8.25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5"/>
      <c r="BQ834" s="55"/>
      <c r="BR834" s="55"/>
      <c r="BS834" s="55"/>
      <c r="BT834" s="55"/>
      <c r="BU834" s="55"/>
      <c r="BV834" s="55"/>
      <c r="BW834" s="55"/>
      <c r="BX834" s="55"/>
      <c r="BY834" s="55"/>
      <c r="BZ834" s="55"/>
      <c r="CA834" s="55"/>
      <c r="CB834" s="55"/>
      <c r="CC834" s="55"/>
      <c r="CD834" s="55"/>
      <c r="CE834" s="55"/>
      <c r="CF834" s="55"/>
      <c r="CG834" s="55"/>
      <c r="CH834" s="55"/>
      <c r="CI834" s="55"/>
      <c r="CJ834" s="55"/>
      <c r="CK834" s="55"/>
      <c r="CL834" s="55"/>
      <c r="CM834" s="55"/>
      <c r="CN834" s="55"/>
      <c r="CO834" s="55"/>
      <c r="CP834" s="55"/>
      <c r="CQ834" s="55"/>
      <c r="CR834" s="55"/>
      <c r="CS834" s="55"/>
      <c r="CT834" s="55"/>
      <c r="CU834" s="55"/>
      <c r="CV834" s="55"/>
      <c r="CW834" s="55"/>
      <c r="CX834" s="55"/>
      <c r="CY834" s="55"/>
      <c r="CZ834" s="55"/>
      <c r="DA834" s="55"/>
      <c r="DB834" s="55"/>
      <c r="DC834" s="55"/>
      <c r="DD834" s="55"/>
      <c r="DE834" s="55"/>
      <c r="DF834" s="55"/>
      <c r="DG834" s="55"/>
      <c r="DH834" s="55"/>
      <c r="DI834" s="55"/>
      <c r="DJ834" s="55"/>
      <c r="DK834" s="55"/>
      <c r="DL834" s="55"/>
      <c r="DM834" s="55"/>
      <c r="DN834" s="55"/>
      <c r="DO834" s="55"/>
      <c r="DP834" s="55"/>
      <c r="DQ834" s="55"/>
      <c r="DR834" s="55"/>
      <c r="DS834" s="55"/>
      <c r="DT834" s="55"/>
      <c r="DU834" s="55"/>
      <c r="DV834" s="55"/>
    </row>
    <row r="835" spans="1:126" ht="8.25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5"/>
      <c r="BQ835" s="55"/>
      <c r="BR835" s="55"/>
      <c r="BS835" s="55"/>
      <c r="BT835" s="55"/>
      <c r="BU835" s="55"/>
      <c r="BV835" s="55"/>
      <c r="BW835" s="55"/>
      <c r="BX835" s="55"/>
      <c r="BY835" s="55"/>
      <c r="BZ835" s="55"/>
      <c r="CA835" s="55"/>
      <c r="CB835" s="55"/>
      <c r="CC835" s="55"/>
      <c r="CD835" s="55"/>
      <c r="CE835" s="55"/>
      <c r="CF835" s="55"/>
      <c r="CG835" s="55"/>
      <c r="CH835" s="55"/>
      <c r="CI835" s="55"/>
      <c r="CJ835" s="55"/>
      <c r="CK835" s="55"/>
      <c r="CL835" s="55"/>
      <c r="CM835" s="55"/>
      <c r="CN835" s="55"/>
      <c r="CO835" s="55"/>
      <c r="CP835" s="55"/>
      <c r="CQ835" s="55"/>
      <c r="CR835" s="55"/>
      <c r="CS835" s="55"/>
      <c r="CT835" s="55"/>
      <c r="CU835" s="55"/>
      <c r="CV835" s="55"/>
      <c r="CW835" s="55"/>
      <c r="CX835" s="55"/>
      <c r="CY835" s="55"/>
      <c r="CZ835" s="55"/>
      <c r="DA835" s="55"/>
      <c r="DB835" s="55"/>
      <c r="DC835" s="55"/>
      <c r="DD835" s="55"/>
      <c r="DE835" s="55"/>
      <c r="DF835" s="55"/>
      <c r="DG835" s="55"/>
      <c r="DH835" s="55"/>
      <c r="DI835" s="55"/>
      <c r="DJ835" s="55"/>
      <c r="DK835" s="55"/>
      <c r="DL835" s="55"/>
      <c r="DM835" s="55"/>
      <c r="DN835" s="55"/>
      <c r="DO835" s="55"/>
      <c r="DP835" s="55"/>
      <c r="DQ835" s="55"/>
      <c r="DR835" s="55"/>
      <c r="DS835" s="55"/>
      <c r="DT835" s="55"/>
      <c r="DU835" s="55"/>
      <c r="DV835" s="55"/>
    </row>
    <row r="836" spans="1:126" ht="8.25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5"/>
      <c r="BQ836" s="55"/>
      <c r="BR836" s="55"/>
      <c r="BS836" s="55"/>
      <c r="BT836" s="55"/>
      <c r="BU836" s="55"/>
      <c r="BV836" s="55"/>
      <c r="BW836" s="55"/>
      <c r="BX836" s="55"/>
      <c r="BY836" s="55"/>
      <c r="BZ836" s="55"/>
      <c r="CA836" s="55"/>
      <c r="CB836" s="55"/>
      <c r="CC836" s="55"/>
      <c r="CD836" s="55"/>
      <c r="CE836" s="55"/>
      <c r="CF836" s="55"/>
      <c r="CG836" s="55"/>
      <c r="CH836" s="55"/>
      <c r="CI836" s="55"/>
      <c r="CJ836" s="55"/>
      <c r="CK836" s="55"/>
      <c r="CL836" s="55"/>
      <c r="CM836" s="55"/>
      <c r="CN836" s="55"/>
      <c r="CO836" s="55"/>
      <c r="CP836" s="55"/>
      <c r="CQ836" s="55"/>
      <c r="CR836" s="55"/>
      <c r="CS836" s="55"/>
      <c r="CT836" s="55"/>
      <c r="CU836" s="55"/>
      <c r="CV836" s="55"/>
      <c r="CW836" s="55"/>
      <c r="CX836" s="55"/>
      <c r="CY836" s="55"/>
      <c r="CZ836" s="55"/>
      <c r="DA836" s="55"/>
      <c r="DB836" s="55"/>
      <c r="DC836" s="55"/>
      <c r="DD836" s="55"/>
      <c r="DE836" s="55"/>
      <c r="DF836" s="55"/>
      <c r="DG836" s="55"/>
      <c r="DH836" s="55"/>
      <c r="DI836" s="55"/>
      <c r="DJ836" s="55"/>
      <c r="DK836" s="55"/>
      <c r="DL836" s="55"/>
      <c r="DM836" s="55"/>
      <c r="DN836" s="55"/>
      <c r="DO836" s="55"/>
      <c r="DP836" s="55"/>
      <c r="DQ836" s="55"/>
      <c r="DR836" s="55"/>
      <c r="DS836" s="55"/>
      <c r="DT836" s="55"/>
      <c r="DU836" s="55"/>
      <c r="DV836" s="55"/>
    </row>
    <row r="837" spans="1:126" ht="8.25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5"/>
      <c r="BQ837" s="55"/>
      <c r="BR837" s="55"/>
      <c r="BS837" s="55"/>
      <c r="BT837" s="55"/>
      <c r="BU837" s="55"/>
      <c r="BV837" s="55"/>
      <c r="BW837" s="55"/>
      <c r="BX837" s="55"/>
      <c r="BY837" s="55"/>
      <c r="BZ837" s="55"/>
      <c r="CA837" s="55"/>
      <c r="CB837" s="55"/>
      <c r="CC837" s="55"/>
      <c r="CD837" s="55"/>
      <c r="CE837" s="55"/>
      <c r="CF837" s="55"/>
      <c r="CG837" s="55"/>
      <c r="CH837" s="55"/>
      <c r="CI837" s="55"/>
      <c r="CJ837" s="55"/>
      <c r="CK837" s="55"/>
      <c r="CL837" s="55"/>
      <c r="CM837" s="55"/>
      <c r="CN837" s="55"/>
      <c r="CO837" s="55"/>
      <c r="CP837" s="55"/>
      <c r="CQ837" s="55"/>
      <c r="CR837" s="55"/>
      <c r="CS837" s="55"/>
      <c r="CT837" s="55"/>
      <c r="CU837" s="55"/>
      <c r="CV837" s="55"/>
      <c r="CW837" s="55"/>
      <c r="CX837" s="55"/>
      <c r="CY837" s="55"/>
      <c r="CZ837" s="55"/>
      <c r="DA837" s="55"/>
      <c r="DB837" s="55"/>
      <c r="DC837" s="55"/>
      <c r="DD837" s="55"/>
      <c r="DE837" s="55"/>
      <c r="DF837" s="55"/>
      <c r="DG837" s="55"/>
      <c r="DH837" s="55"/>
      <c r="DI837" s="55"/>
      <c r="DJ837" s="55"/>
      <c r="DK837" s="55"/>
      <c r="DL837" s="55"/>
      <c r="DM837" s="55"/>
      <c r="DN837" s="55"/>
      <c r="DO837" s="55"/>
      <c r="DP837" s="55"/>
      <c r="DQ837" s="55"/>
      <c r="DR837" s="55"/>
      <c r="DS837" s="55"/>
      <c r="DT837" s="55"/>
      <c r="DU837" s="55"/>
      <c r="DV837" s="55"/>
    </row>
    <row r="838" spans="1:126" ht="8.25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5"/>
      <c r="BQ838" s="55"/>
      <c r="BR838" s="55"/>
      <c r="BS838" s="55"/>
      <c r="BT838" s="55"/>
      <c r="BU838" s="55"/>
      <c r="BV838" s="55"/>
      <c r="BW838" s="55"/>
      <c r="BX838" s="55"/>
      <c r="BY838" s="55"/>
      <c r="BZ838" s="55"/>
      <c r="CA838" s="55"/>
      <c r="CB838" s="55"/>
      <c r="CC838" s="55"/>
      <c r="CD838" s="55"/>
      <c r="CE838" s="55"/>
      <c r="CF838" s="55"/>
      <c r="CG838" s="55"/>
      <c r="CH838" s="55"/>
      <c r="CI838" s="55"/>
      <c r="CJ838" s="55"/>
      <c r="CK838" s="55"/>
      <c r="CL838" s="55"/>
      <c r="CM838" s="55"/>
      <c r="CN838" s="55"/>
      <c r="CO838" s="55"/>
      <c r="CP838" s="55"/>
      <c r="CQ838" s="55"/>
      <c r="CR838" s="55"/>
      <c r="CS838" s="55"/>
      <c r="CT838" s="55"/>
      <c r="CU838" s="55"/>
      <c r="CV838" s="55"/>
      <c r="CW838" s="55"/>
      <c r="CX838" s="55"/>
      <c r="CY838" s="55"/>
      <c r="CZ838" s="55"/>
      <c r="DA838" s="55"/>
      <c r="DB838" s="55"/>
      <c r="DC838" s="55"/>
      <c r="DD838" s="55"/>
      <c r="DE838" s="55"/>
      <c r="DF838" s="55"/>
      <c r="DG838" s="55"/>
      <c r="DH838" s="55"/>
      <c r="DI838" s="55"/>
      <c r="DJ838" s="55"/>
      <c r="DK838" s="55"/>
      <c r="DL838" s="55"/>
      <c r="DM838" s="55"/>
      <c r="DN838" s="55"/>
      <c r="DO838" s="55"/>
      <c r="DP838" s="55"/>
      <c r="DQ838" s="55"/>
      <c r="DR838" s="55"/>
      <c r="DS838" s="55"/>
      <c r="DT838" s="55"/>
      <c r="DU838" s="55"/>
      <c r="DV838" s="55"/>
    </row>
    <row r="839" spans="1:126" ht="8.25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5"/>
      <c r="BQ839" s="55"/>
      <c r="BR839" s="55"/>
      <c r="BS839" s="55"/>
      <c r="BT839" s="55"/>
      <c r="BU839" s="55"/>
      <c r="BV839" s="55"/>
      <c r="BW839" s="55"/>
      <c r="BX839" s="55"/>
      <c r="BY839" s="55"/>
      <c r="BZ839" s="55"/>
      <c r="CA839" s="55"/>
      <c r="CB839" s="55"/>
      <c r="CC839" s="55"/>
      <c r="CD839" s="55"/>
      <c r="CE839" s="55"/>
      <c r="CF839" s="55"/>
      <c r="CG839" s="55"/>
      <c r="CH839" s="55"/>
      <c r="CI839" s="55"/>
      <c r="CJ839" s="55"/>
      <c r="CK839" s="55"/>
      <c r="CL839" s="55"/>
      <c r="CM839" s="55"/>
      <c r="CN839" s="55"/>
      <c r="CO839" s="55"/>
      <c r="CP839" s="55"/>
      <c r="CQ839" s="55"/>
      <c r="CR839" s="55"/>
      <c r="CS839" s="55"/>
      <c r="CT839" s="55"/>
      <c r="CU839" s="55"/>
      <c r="CV839" s="55"/>
      <c r="CW839" s="55"/>
      <c r="CX839" s="55"/>
      <c r="CY839" s="55"/>
      <c r="CZ839" s="55"/>
      <c r="DA839" s="55"/>
      <c r="DB839" s="55"/>
      <c r="DC839" s="55"/>
      <c r="DD839" s="55"/>
      <c r="DE839" s="55"/>
      <c r="DF839" s="55"/>
      <c r="DG839" s="55"/>
      <c r="DH839" s="55"/>
      <c r="DI839" s="55"/>
      <c r="DJ839" s="55"/>
      <c r="DK839" s="55"/>
      <c r="DL839" s="55"/>
      <c r="DM839" s="55"/>
      <c r="DN839" s="55"/>
      <c r="DO839" s="55"/>
      <c r="DP839" s="55"/>
      <c r="DQ839" s="55"/>
      <c r="DR839" s="55"/>
      <c r="DS839" s="55"/>
      <c r="DT839" s="55"/>
      <c r="DU839" s="55"/>
      <c r="DV839" s="55"/>
    </row>
    <row r="840" spans="1:126" ht="8.25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5"/>
      <c r="BQ840" s="55"/>
      <c r="BR840" s="55"/>
      <c r="BS840" s="55"/>
      <c r="BT840" s="55"/>
      <c r="BU840" s="55"/>
      <c r="BV840" s="55"/>
      <c r="BW840" s="55"/>
      <c r="BX840" s="55"/>
      <c r="BY840" s="55"/>
      <c r="BZ840" s="55"/>
      <c r="CA840" s="55"/>
      <c r="CB840" s="55"/>
      <c r="CC840" s="55"/>
      <c r="CD840" s="55"/>
      <c r="CE840" s="55"/>
      <c r="CF840" s="55"/>
      <c r="CG840" s="55"/>
      <c r="CH840" s="55"/>
      <c r="CI840" s="55"/>
      <c r="CJ840" s="55"/>
      <c r="CK840" s="55"/>
      <c r="CL840" s="55"/>
      <c r="CM840" s="55"/>
      <c r="CN840" s="55"/>
      <c r="CO840" s="55"/>
      <c r="CP840" s="55"/>
      <c r="CQ840" s="55"/>
      <c r="CR840" s="55"/>
      <c r="CS840" s="55"/>
      <c r="CT840" s="55"/>
      <c r="CU840" s="55"/>
      <c r="CV840" s="55"/>
      <c r="CW840" s="55"/>
      <c r="CX840" s="55"/>
      <c r="CY840" s="55"/>
      <c r="CZ840" s="55"/>
      <c r="DA840" s="55"/>
      <c r="DB840" s="55"/>
      <c r="DC840" s="55"/>
      <c r="DD840" s="55"/>
      <c r="DE840" s="55"/>
      <c r="DF840" s="55"/>
      <c r="DG840" s="55"/>
      <c r="DH840" s="55"/>
      <c r="DI840" s="55"/>
      <c r="DJ840" s="55"/>
      <c r="DK840" s="55"/>
      <c r="DL840" s="55"/>
      <c r="DM840" s="55"/>
      <c r="DN840" s="55"/>
      <c r="DO840" s="55"/>
      <c r="DP840" s="55"/>
      <c r="DQ840" s="55"/>
      <c r="DR840" s="55"/>
      <c r="DS840" s="55"/>
      <c r="DT840" s="55"/>
      <c r="DU840" s="55"/>
      <c r="DV840" s="55"/>
    </row>
    <row r="841" spans="1:126" ht="8.25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5"/>
      <c r="BQ841" s="55"/>
      <c r="BR841" s="55"/>
      <c r="BS841" s="55"/>
      <c r="BT841" s="55"/>
      <c r="BU841" s="55"/>
      <c r="BV841" s="55"/>
      <c r="BW841" s="55"/>
      <c r="BX841" s="55"/>
      <c r="BY841" s="55"/>
      <c r="BZ841" s="55"/>
      <c r="CA841" s="55"/>
      <c r="CB841" s="55"/>
      <c r="CC841" s="55"/>
      <c r="CD841" s="55"/>
      <c r="CE841" s="55"/>
      <c r="CF841" s="55"/>
      <c r="CG841" s="55"/>
      <c r="CH841" s="55"/>
      <c r="CI841" s="55"/>
      <c r="CJ841" s="55"/>
      <c r="CK841" s="55"/>
      <c r="CL841" s="55"/>
      <c r="CM841" s="55"/>
      <c r="CN841" s="55"/>
      <c r="CO841" s="55"/>
      <c r="CP841" s="55"/>
      <c r="CQ841" s="55"/>
      <c r="CR841" s="55"/>
      <c r="CS841" s="55"/>
      <c r="CT841" s="55"/>
      <c r="CU841" s="55"/>
      <c r="CV841" s="55"/>
      <c r="CW841" s="55"/>
      <c r="CX841" s="55"/>
      <c r="CY841" s="55"/>
      <c r="CZ841" s="55"/>
      <c r="DA841" s="55"/>
      <c r="DB841" s="55"/>
      <c r="DC841" s="55"/>
      <c r="DD841" s="55"/>
      <c r="DE841" s="55"/>
      <c r="DF841" s="55"/>
      <c r="DG841" s="55"/>
      <c r="DH841" s="55"/>
      <c r="DI841" s="55"/>
      <c r="DJ841" s="55"/>
      <c r="DK841" s="55"/>
      <c r="DL841" s="55"/>
      <c r="DM841" s="55"/>
      <c r="DN841" s="55"/>
      <c r="DO841" s="55"/>
      <c r="DP841" s="55"/>
      <c r="DQ841" s="55"/>
      <c r="DR841" s="55"/>
      <c r="DS841" s="55"/>
      <c r="DT841" s="55"/>
      <c r="DU841" s="55"/>
      <c r="DV841" s="55"/>
    </row>
    <row r="842" spans="1:126" ht="8.25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5"/>
      <c r="BQ842" s="55"/>
      <c r="BR842" s="55"/>
      <c r="BS842" s="55"/>
      <c r="BT842" s="55"/>
      <c r="BU842" s="55"/>
      <c r="BV842" s="55"/>
      <c r="BW842" s="55"/>
      <c r="BX842" s="55"/>
      <c r="BY842" s="55"/>
      <c r="BZ842" s="55"/>
      <c r="CA842" s="55"/>
      <c r="CB842" s="55"/>
      <c r="CC842" s="55"/>
      <c r="CD842" s="55"/>
      <c r="CE842" s="55"/>
      <c r="CF842" s="55"/>
      <c r="CG842" s="55"/>
      <c r="CH842" s="55"/>
      <c r="CI842" s="55"/>
      <c r="CJ842" s="55"/>
      <c r="CK842" s="55"/>
      <c r="CL842" s="55"/>
      <c r="CM842" s="55"/>
      <c r="CN842" s="55"/>
      <c r="CO842" s="55"/>
      <c r="CP842" s="55"/>
      <c r="CQ842" s="55"/>
      <c r="CR842" s="55"/>
      <c r="CS842" s="55"/>
      <c r="CT842" s="55"/>
      <c r="CU842" s="55"/>
      <c r="CV842" s="55"/>
      <c r="CW842" s="55"/>
      <c r="CX842" s="55"/>
      <c r="CY842" s="55"/>
      <c r="CZ842" s="55"/>
      <c r="DA842" s="55"/>
      <c r="DB842" s="55"/>
      <c r="DC842" s="55"/>
      <c r="DD842" s="55"/>
      <c r="DE842" s="55"/>
      <c r="DF842" s="55"/>
      <c r="DG842" s="55"/>
      <c r="DH842" s="55"/>
      <c r="DI842" s="55"/>
      <c r="DJ842" s="55"/>
      <c r="DK842" s="55"/>
      <c r="DL842" s="55"/>
      <c r="DM842" s="55"/>
      <c r="DN842" s="55"/>
      <c r="DO842" s="55"/>
      <c r="DP842" s="55"/>
      <c r="DQ842" s="55"/>
      <c r="DR842" s="55"/>
      <c r="DS842" s="55"/>
      <c r="DT842" s="55"/>
      <c r="DU842" s="55"/>
      <c r="DV842" s="55"/>
    </row>
    <row r="843" spans="1:126" ht="8.25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5"/>
      <c r="BQ843" s="55"/>
      <c r="BR843" s="55"/>
      <c r="BS843" s="55"/>
      <c r="BT843" s="55"/>
      <c r="BU843" s="55"/>
      <c r="BV843" s="55"/>
      <c r="BW843" s="55"/>
      <c r="BX843" s="55"/>
      <c r="BY843" s="55"/>
      <c r="BZ843" s="55"/>
      <c r="CA843" s="55"/>
      <c r="CB843" s="55"/>
      <c r="CC843" s="55"/>
      <c r="CD843" s="55"/>
      <c r="CE843" s="55"/>
      <c r="CF843" s="55"/>
      <c r="CG843" s="55"/>
      <c r="CH843" s="55"/>
      <c r="CI843" s="55"/>
      <c r="CJ843" s="55"/>
      <c r="CK843" s="55"/>
      <c r="CL843" s="55"/>
      <c r="CM843" s="55"/>
      <c r="CN843" s="55"/>
      <c r="CO843" s="55"/>
      <c r="CP843" s="55"/>
      <c r="CQ843" s="55"/>
      <c r="CR843" s="55"/>
      <c r="CS843" s="55"/>
      <c r="CT843" s="55"/>
      <c r="CU843" s="55"/>
      <c r="CV843" s="55"/>
      <c r="CW843" s="55"/>
      <c r="CX843" s="55"/>
      <c r="CY843" s="55"/>
      <c r="CZ843" s="55"/>
      <c r="DA843" s="55"/>
      <c r="DB843" s="55"/>
      <c r="DC843" s="55"/>
      <c r="DD843" s="55"/>
      <c r="DE843" s="55"/>
      <c r="DF843" s="55"/>
      <c r="DG843" s="55"/>
      <c r="DH843" s="55"/>
      <c r="DI843" s="55"/>
      <c r="DJ843" s="55"/>
      <c r="DK843" s="55"/>
      <c r="DL843" s="55"/>
      <c r="DM843" s="55"/>
      <c r="DN843" s="55"/>
      <c r="DO843" s="55"/>
      <c r="DP843" s="55"/>
      <c r="DQ843" s="55"/>
      <c r="DR843" s="55"/>
      <c r="DS843" s="55"/>
      <c r="DT843" s="55"/>
      <c r="DU843" s="55"/>
      <c r="DV843" s="55"/>
    </row>
    <row r="844" spans="1:126" ht="8.25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5"/>
      <c r="BQ844" s="55"/>
      <c r="BR844" s="55"/>
      <c r="BS844" s="55"/>
      <c r="BT844" s="55"/>
      <c r="BU844" s="55"/>
      <c r="BV844" s="55"/>
      <c r="BW844" s="55"/>
      <c r="BX844" s="55"/>
      <c r="BY844" s="55"/>
      <c r="BZ844" s="55"/>
      <c r="CA844" s="55"/>
      <c r="CB844" s="55"/>
      <c r="CC844" s="55"/>
      <c r="CD844" s="55"/>
      <c r="CE844" s="55"/>
      <c r="CF844" s="55"/>
      <c r="CG844" s="55"/>
      <c r="CH844" s="55"/>
      <c r="CI844" s="55"/>
      <c r="CJ844" s="55"/>
      <c r="CK844" s="55"/>
      <c r="CL844" s="55"/>
      <c r="CM844" s="55"/>
      <c r="CN844" s="55"/>
      <c r="CO844" s="55"/>
      <c r="CP844" s="55"/>
      <c r="CQ844" s="55"/>
      <c r="CR844" s="55"/>
      <c r="CS844" s="55"/>
      <c r="CT844" s="55"/>
      <c r="CU844" s="55"/>
      <c r="CV844" s="55"/>
      <c r="CW844" s="55"/>
      <c r="CX844" s="55"/>
      <c r="CY844" s="55"/>
      <c r="CZ844" s="55"/>
      <c r="DA844" s="55"/>
      <c r="DB844" s="55"/>
      <c r="DC844" s="55"/>
      <c r="DD844" s="55"/>
      <c r="DE844" s="55"/>
      <c r="DF844" s="55"/>
      <c r="DG844" s="55"/>
      <c r="DH844" s="55"/>
      <c r="DI844" s="55"/>
      <c r="DJ844" s="55"/>
      <c r="DK844" s="55"/>
      <c r="DL844" s="55"/>
      <c r="DM844" s="55"/>
      <c r="DN844" s="55"/>
      <c r="DO844" s="55"/>
      <c r="DP844" s="55"/>
      <c r="DQ844" s="55"/>
      <c r="DR844" s="55"/>
      <c r="DS844" s="55"/>
      <c r="DT844" s="55"/>
      <c r="DU844" s="55"/>
      <c r="DV844" s="55"/>
    </row>
    <row r="845" spans="1:126" ht="8.2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5"/>
      <c r="BQ845" s="55"/>
      <c r="BR845" s="55"/>
      <c r="BS845" s="55"/>
      <c r="BT845" s="55"/>
      <c r="BU845" s="55"/>
      <c r="BV845" s="55"/>
      <c r="BW845" s="55"/>
      <c r="BX845" s="55"/>
      <c r="BY845" s="55"/>
      <c r="BZ845" s="55"/>
      <c r="CA845" s="55"/>
      <c r="CB845" s="55"/>
      <c r="CC845" s="55"/>
      <c r="CD845" s="55"/>
      <c r="CE845" s="55"/>
      <c r="CF845" s="55"/>
      <c r="CG845" s="55"/>
      <c r="CH845" s="55"/>
      <c r="CI845" s="55"/>
      <c r="CJ845" s="55"/>
      <c r="CK845" s="55"/>
      <c r="CL845" s="55"/>
      <c r="CM845" s="55"/>
      <c r="CN845" s="55"/>
      <c r="CO845" s="55"/>
      <c r="CP845" s="55"/>
      <c r="CQ845" s="55"/>
      <c r="CR845" s="55"/>
      <c r="CS845" s="55"/>
      <c r="CT845" s="55"/>
      <c r="CU845" s="55"/>
      <c r="CV845" s="55"/>
      <c r="CW845" s="55"/>
      <c r="CX845" s="55"/>
      <c r="CY845" s="55"/>
      <c r="CZ845" s="55"/>
      <c r="DA845" s="55"/>
      <c r="DB845" s="55"/>
      <c r="DC845" s="55"/>
      <c r="DD845" s="55"/>
      <c r="DE845" s="55"/>
      <c r="DF845" s="55"/>
      <c r="DG845" s="55"/>
      <c r="DH845" s="55"/>
      <c r="DI845" s="55"/>
      <c r="DJ845" s="55"/>
      <c r="DK845" s="55"/>
      <c r="DL845" s="55"/>
      <c r="DM845" s="55"/>
      <c r="DN845" s="55"/>
      <c r="DO845" s="55"/>
      <c r="DP845" s="55"/>
      <c r="DQ845" s="55"/>
      <c r="DR845" s="55"/>
      <c r="DS845" s="55"/>
      <c r="DT845" s="55"/>
      <c r="DU845" s="55"/>
      <c r="DV845" s="55"/>
    </row>
    <row r="846" spans="1:126" ht="8.25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5"/>
      <c r="BQ846" s="55"/>
      <c r="BR846" s="55"/>
      <c r="BS846" s="55"/>
      <c r="BT846" s="55"/>
      <c r="BU846" s="55"/>
      <c r="BV846" s="55"/>
      <c r="BW846" s="55"/>
      <c r="BX846" s="55"/>
      <c r="BY846" s="55"/>
      <c r="BZ846" s="55"/>
      <c r="CA846" s="55"/>
      <c r="CB846" s="55"/>
      <c r="CC846" s="55"/>
      <c r="CD846" s="55"/>
      <c r="CE846" s="55"/>
      <c r="CF846" s="55"/>
      <c r="CG846" s="55"/>
      <c r="CH846" s="55"/>
      <c r="CI846" s="55"/>
      <c r="CJ846" s="55"/>
      <c r="CK846" s="55"/>
      <c r="CL846" s="55"/>
      <c r="CM846" s="55"/>
      <c r="CN846" s="55"/>
      <c r="CO846" s="55"/>
      <c r="CP846" s="55"/>
      <c r="CQ846" s="55"/>
      <c r="CR846" s="55"/>
      <c r="CS846" s="55"/>
      <c r="CT846" s="55"/>
      <c r="CU846" s="55"/>
      <c r="CV846" s="55"/>
      <c r="CW846" s="55"/>
      <c r="CX846" s="55"/>
      <c r="CY846" s="55"/>
      <c r="CZ846" s="55"/>
      <c r="DA846" s="55"/>
      <c r="DB846" s="55"/>
      <c r="DC846" s="55"/>
      <c r="DD846" s="55"/>
      <c r="DE846" s="55"/>
      <c r="DF846" s="55"/>
      <c r="DG846" s="55"/>
      <c r="DH846" s="55"/>
      <c r="DI846" s="55"/>
      <c r="DJ846" s="55"/>
      <c r="DK846" s="55"/>
      <c r="DL846" s="55"/>
      <c r="DM846" s="55"/>
      <c r="DN846" s="55"/>
      <c r="DO846" s="55"/>
      <c r="DP846" s="55"/>
      <c r="DQ846" s="55"/>
      <c r="DR846" s="55"/>
      <c r="DS846" s="55"/>
      <c r="DT846" s="55"/>
      <c r="DU846" s="55"/>
      <c r="DV846" s="55"/>
    </row>
    <row r="847" spans="1:126" ht="8.25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5"/>
      <c r="BQ847" s="55"/>
      <c r="BR847" s="55"/>
      <c r="BS847" s="55"/>
      <c r="BT847" s="55"/>
      <c r="BU847" s="55"/>
      <c r="BV847" s="55"/>
      <c r="BW847" s="55"/>
      <c r="BX847" s="55"/>
      <c r="BY847" s="55"/>
      <c r="BZ847" s="55"/>
      <c r="CA847" s="55"/>
      <c r="CB847" s="55"/>
      <c r="CC847" s="55"/>
      <c r="CD847" s="55"/>
      <c r="CE847" s="55"/>
      <c r="CF847" s="55"/>
      <c r="CG847" s="55"/>
      <c r="CH847" s="55"/>
      <c r="CI847" s="55"/>
      <c r="CJ847" s="55"/>
      <c r="CK847" s="55"/>
      <c r="CL847" s="55"/>
      <c r="CM847" s="55"/>
      <c r="CN847" s="55"/>
      <c r="CO847" s="55"/>
      <c r="CP847" s="55"/>
      <c r="CQ847" s="55"/>
      <c r="CR847" s="55"/>
      <c r="CS847" s="55"/>
      <c r="CT847" s="55"/>
      <c r="CU847" s="55"/>
      <c r="CV847" s="55"/>
      <c r="CW847" s="55"/>
      <c r="CX847" s="55"/>
      <c r="CY847" s="55"/>
      <c r="CZ847" s="55"/>
      <c r="DA847" s="55"/>
      <c r="DB847" s="55"/>
      <c r="DC847" s="55"/>
      <c r="DD847" s="55"/>
      <c r="DE847" s="55"/>
      <c r="DF847" s="55"/>
      <c r="DG847" s="55"/>
      <c r="DH847" s="55"/>
      <c r="DI847" s="55"/>
      <c r="DJ847" s="55"/>
      <c r="DK847" s="55"/>
      <c r="DL847" s="55"/>
      <c r="DM847" s="55"/>
      <c r="DN847" s="55"/>
      <c r="DO847" s="55"/>
      <c r="DP847" s="55"/>
      <c r="DQ847" s="55"/>
      <c r="DR847" s="55"/>
      <c r="DS847" s="55"/>
      <c r="DT847" s="55"/>
      <c r="DU847" s="55"/>
      <c r="DV847" s="55"/>
    </row>
    <row r="848" spans="1:126" ht="8.25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5"/>
      <c r="BQ848" s="55"/>
      <c r="BR848" s="55"/>
      <c r="BS848" s="55"/>
      <c r="BT848" s="55"/>
      <c r="BU848" s="55"/>
      <c r="BV848" s="55"/>
      <c r="BW848" s="55"/>
      <c r="BX848" s="55"/>
      <c r="BY848" s="55"/>
      <c r="BZ848" s="55"/>
      <c r="CA848" s="55"/>
      <c r="CB848" s="55"/>
      <c r="CC848" s="55"/>
      <c r="CD848" s="55"/>
      <c r="CE848" s="55"/>
      <c r="CF848" s="55"/>
      <c r="CG848" s="55"/>
      <c r="CH848" s="55"/>
      <c r="CI848" s="55"/>
      <c r="CJ848" s="55"/>
      <c r="CK848" s="55"/>
      <c r="CL848" s="55"/>
      <c r="CM848" s="55"/>
      <c r="CN848" s="55"/>
      <c r="CO848" s="55"/>
      <c r="CP848" s="55"/>
      <c r="CQ848" s="55"/>
      <c r="CR848" s="55"/>
      <c r="CS848" s="55"/>
      <c r="CT848" s="55"/>
      <c r="CU848" s="55"/>
      <c r="CV848" s="55"/>
      <c r="CW848" s="55"/>
      <c r="CX848" s="55"/>
      <c r="CY848" s="55"/>
      <c r="CZ848" s="55"/>
      <c r="DA848" s="55"/>
      <c r="DB848" s="55"/>
      <c r="DC848" s="55"/>
      <c r="DD848" s="55"/>
      <c r="DE848" s="55"/>
      <c r="DF848" s="55"/>
      <c r="DG848" s="55"/>
      <c r="DH848" s="55"/>
      <c r="DI848" s="55"/>
      <c r="DJ848" s="55"/>
      <c r="DK848" s="55"/>
      <c r="DL848" s="55"/>
      <c r="DM848" s="55"/>
      <c r="DN848" s="55"/>
      <c r="DO848" s="55"/>
      <c r="DP848" s="55"/>
      <c r="DQ848" s="55"/>
      <c r="DR848" s="55"/>
      <c r="DS848" s="55"/>
      <c r="DT848" s="55"/>
      <c r="DU848" s="55"/>
      <c r="DV848" s="55"/>
    </row>
    <row r="849" spans="1:126" ht="8.25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5"/>
      <c r="BQ849" s="55"/>
      <c r="BR849" s="55"/>
      <c r="BS849" s="55"/>
      <c r="BT849" s="55"/>
      <c r="BU849" s="55"/>
      <c r="BV849" s="55"/>
      <c r="BW849" s="55"/>
      <c r="BX849" s="55"/>
      <c r="BY849" s="55"/>
      <c r="BZ849" s="55"/>
      <c r="CA849" s="55"/>
      <c r="CB849" s="55"/>
      <c r="CC849" s="55"/>
      <c r="CD849" s="55"/>
      <c r="CE849" s="55"/>
      <c r="CF849" s="55"/>
      <c r="CG849" s="55"/>
      <c r="CH849" s="55"/>
      <c r="CI849" s="55"/>
      <c r="CJ849" s="55"/>
      <c r="CK849" s="55"/>
      <c r="CL849" s="55"/>
      <c r="CM849" s="55"/>
      <c r="CN849" s="55"/>
      <c r="CO849" s="55"/>
      <c r="CP849" s="55"/>
      <c r="CQ849" s="55"/>
      <c r="CR849" s="55"/>
      <c r="CS849" s="55"/>
      <c r="CT849" s="55"/>
      <c r="CU849" s="55"/>
      <c r="CV849" s="55"/>
      <c r="CW849" s="55"/>
      <c r="CX849" s="55"/>
      <c r="CY849" s="55"/>
      <c r="CZ849" s="55"/>
      <c r="DA849" s="55"/>
      <c r="DB849" s="55"/>
      <c r="DC849" s="55"/>
      <c r="DD849" s="55"/>
      <c r="DE849" s="55"/>
      <c r="DF849" s="55"/>
      <c r="DG849" s="55"/>
      <c r="DH849" s="55"/>
      <c r="DI849" s="55"/>
      <c r="DJ849" s="55"/>
      <c r="DK849" s="55"/>
      <c r="DL849" s="55"/>
      <c r="DM849" s="55"/>
      <c r="DN849" s="55"/>
      <c r="DO849" s="55"/>
      <c r="DP849" s="55"/>
      <c r="DQ849" s="55"/>
      <c r="DR849" s="55"/>
      <c r="DS849" s="55"/>
      <c r="DT849" s="55"/>
      <c r="DU849" s="55"/>
      <c r="DV849" s="55"/>
    </row>
    <row r="850" spans="1:126" ht="8.25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5"/>
      <c r="BQ850" s="55"/>
      <c r="BR850" s="55"/>
      <c r="BS850" s="55"/>
      <c r="BT850" s="55"/>
      <c r="BU850" s="55"/>
      <c r="BV850" s="55"/>
      <c r="BW850" s="55"/>
      <c r="BX850" s="55"/>
      <c r="BY850" s="55"/>
      <c r="BZ850" s="55"/>
      <c r="CA850" s="55"/>
      <c r="CB850" s="55"/>
      <c r="CC850" s="55"/>
      <c r="CD850" s="55"/>
      <c r="CE850" s="55"/>
      <c r="CF850" s="55"/>
      <c r="CG850" s="55"/>
      <c r="CH850" s="55"/>
      <c r="CI850" s="55"/>
      <c r="CJ850" s="55"/>
      <c r="CK850" s="55"/>
      <c r="CL850" s="55"/>
      <c r="CM850" s="55"/>
      <c r="CN850" s="55"/>
      <c r="CO850" s="55"/>
      <c r="CP850" s="55"/>
      <c r="CQ850" s="55"/>
      <c r="CR850" s="55"/>
      <c r="CS850" s="55"/>
      <c r="CT850" s="55"/>
      <c r="CU850" s="55"/>
      <c r="CV850" s="55"/>
      <c r="CW850" s="55"/>
      <c r="CX850" s="55"/>
      <c r="CY850" s="55"/>
      <c r="CZ850" s="55"/>
      <c r="DA850" s="55"/>
      <c r="DB850" s="55"/>
      <c r="DC850" s="55"/>
      <c r="DD850" s="55"/>
      <c r="DE850" s="55"/>
      <c r="DF850" s="55"/>
      <c r="DG850" s="55"/>
      <c r="DH850" s="55"/>
      <c r="DI850" s="55"/>
      <c r="DJ850" s="55"/>
      <c r="DK850" s="55"/>
      <c r="DL850" s="55"/>
      <c r="DM850" s="55"/>
      <c r="DN850" s="55"/>
      <c r="DO850" s="55"/>
      <c r="DP850" s="55"/>
      <c r="DQ850" s="55"/>
      <c r="DR850" s="55"/>
      <c r="DS850" s="55"/>
      <c r="DT850" s="55"/>
      <c r="DU850" s="55"/>
      <c r="DV850" s="55"/>
    </row>
    <row r="851" spans="1:126" ht="8.25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5"/>
      <c r="BQ851" s="55"/>
      <c r="BR851" s="55"/>
      <c r="BS851" s="55"/>
      <c r="BT851" s="55"/>
      <c r="BU851" s="55"/>
      <c r="BV851" s="55"/>
      <c r="BW851" s="55"/>
      <c r="BX851" s="55"/>
      <c r="BY851" s="55"/>
      <c r="BZ851" s="55"/>
      <c r="CA851" s="55"/>
      <c r="CB851" s="55"/>
      <c r="CC851" s="55"/>
      <c r="CD851" s="55"/>
      <c r="CE851" s="55"/>
      <c r="CF851" s="55"/>
      <c r="CG851" s="55"/>
      <c r="CH851" s="55"/>
      <c r="CI851" s="55"/>
      <c r="CJ851" s="55"/>
      <c r="CK851" s="55"/>
      <c r="CL851" s="55"/>
      <c r="CM851" s="55"/>
      <c r="CN851" s="55"/>
      <c r="CO851" s="55"/>
      <c r="CP851" s="55"/>
      <c r="CQ851" s="55"/>
      <c r="CR851" s="55"/>
      <c r="CS851" s="55"/>
      <c r="CT851" s="55"/>
      <c r="CU851" s="55"/>
      <c r="CV851" s="55"/>
      <c r="CW851" s="55"/>
      <c r="CX851" s="55"/>
      <c r="CY851" s="55"/>
      <c r="CZ851" s="55"/>
      <c r="DA851" s="55"/>
      <c r="DB851" s="55"/>
      <c r="DC851" s="55"/>
      <c r="DD851" s="55"/>
      <c r="DE851" s="55"/>
      <c r="DF851" s="55"/>
      <c r="DG851" s="55"/>
      <c r="DH851" s="55"/>
      <c r="DI851" s="55"/>
      <c r="DJ851" s="55"/>
      <c r="DK851" s="55"/>
      <c r="DL851" s="55"/>
      <c r="DM851" s="55"/>
      <c r="DN851" s="55"/>
      <c r="DO851" s="55"/>
      <c r="DP851" s="55"/>
      <c r="DQ851" s="55"/>
      <c r="DR851" s="55"/>
      <c r="DS851" s="55"/>
      <c r="DT851" s="55"/>
      <c r="DU851" s="55"/>
      <c r="DV851" s="55"/>
    </row>
    <row r="852" spans="1:126" ht="8.25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5"/>
      <c r="BQ852" s="55"/>
      <c r="BR852" s="55"/>
      <c r="BS852" s="55"/>
      <c r="BT852" s="55"/>
      <c r="BU852" s="55"/>
      <c r="BV852" s="55"/>
      <c r="BW852" s="55"/>
      <c r="BX852" s="55"/>
      <c r="BY852" s="55"/>
      <c r="BZ852" s="55"/>
      <c r="CA852" s="55"/>
      <c r="CB852" s="55"/>
      <c r="CC852" s="55"/>
      <c r="CD852" s="55"/>
      <c r="CE852" s="55"/>
      <c r="CF852" s="55"/>
      <c r="CG852" s="55"/>
      <c r="CH852" s="55"/>
      <c r="CI852" s="55"/>
      <c r="CJ852" s="55"/>
      <c r="CK852" s="55"/>
      <c r="CL852" s="55"/>
      <c r="CM852" s="55"/>
      <c r="CN852" s="55"/>
      <c r="CO852" s="55"/>
      <c r="CP852" s="55"/>
      <c r="CQ852" s="55"/>
      <c r="CR852" s="55"/>
      <c r="CS852" s="55"/>
      <c r="CT852" s="55"/>
      <c r="CU852" s="55"/>
      <c r="CV852" s="55"/>
      <c r="CW852" s="55"/>
      <c r="CX852" s="55"/>
      <c r="CY852" s="55"/>
      <c r="CZ852" s="55"/>
      <c r="DA852" s="55"/>
      <c r="DB852" s="55"/>
      <c r="DC852" s="55"/>
      <c r="DD852" s="55"/>
      <c r="DE852" s="55"/>
      <c r="DF852" s="55"/>
      <c r="DG852" s="55"/>
      <c r="DH852" s="55"/>
      <c r="DI852" s="55"/>
      <c r="DJ852" s="55"/>
      <c r="DK852" s="55"/>
      <c r="DL852" s="55"/>
      <c r="DM852" s="55"/>
      <c r="DN852" s="55"/>
      <c r="DO852" s="55"/>
      <c r="DP852" s="55"/>
      <c r="DQ852" s="55"/>
      <c r="DR852" s="55"/>
      <c r="DS852" s="55"/>
      <c r="DT852" s="55"/>
      <c r="DU852" s="55"/>
      <c r="DV852" s="55"/>
    </row>
    <row r="853" spans="1:126" ht="8.25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5"/>
      <c r="BQ853" s="55"/>
      <c r="BR853" s="55"/>
      <c r="BS853" s="55"/>
      <c r="BT853" s="55"/>
      <c r="BU853" s="55"/>
      <c r="BV853" s="55"/>
      <c r="BW853" s="55"/>
      <c r="BX853" s="55"/>
      <c r="BY853" s="55"/>
      <c r="BZ853" s="55"/>
      <c r="CA853" s="55"/>
      <c r="CB853" s="55"/>
      <c r="CC853" s="55"/>
      <c r="CD853" s="55"/>
      <c r="CE853" s="55"/>
      <c r="CF853" s="55"/>
      <c r="CG853" s="55"/>
      <c r="CH853" s="55"/>
      <c r="CI853" s="55"/>
      <c r="CJ853" s="55"/>
      <c r="CK853" s="55"/>
      <c r="CL853" s="55"/>
      <c r="CM853" s="55"/>
      <c r="CN853" s="55"/>
      <c r="CO853" s="55"/>
      <c r="CP853" s="55"/>
      <c r="CQ853" s="55"/>
      <c r="CR853" s="55"/>
      <c r="CS853" s="55"/>
      <c r="CT853" s="55"/>
      <c r="CU853" s="55"/>
      <c r="CV853" s="55"/>
      <c r="CW853" s="55"/>
      <c r="CX853" s="55"/>
      <c r="CY853" s="55"/>
      <c r="CZ853" s="55"/>
      <c r="DA853" s="55"/>
      <c r="DB853" s="55"/>
      <c r="DC853" s="55"/>
      <c r="DD853" s="55"/>
      <c r="DE853" s="55"/>
      <c r="DF853" s="55"/>
      <c r="DG853" s="55"/>
      <c r="DH853" s="55"/>
      <c r="DI853" s="55"/>
      <c r="DJ853" s="55"/>
      <c r="DK853" s="55"/>
      <c r="DL853" s="55"/>
      <c r="DM853" s="55"/>
      <c r="DN853" s="55"/>
      <c r="DO853" s="55"/>
      <c r="DP853" s="55"/>
      <c r="DQ853" s="55"/>
      <c r="DR853" s="55"/>
      <c r="DS853" s="55"/>
      <c r="DT853" s="55"/>
      <c r="DU853" s="55"/>
      <c r="DV853" s="55"/>
    </row>
    <row r="854" spans="1:126" ht="8.25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5"/>
      <c r="BQ854" s="55"/>
      <c r="BR854" s="55"/>
      <c r="BS854" s="55"/>
      <c r="BT854" s="55"/>
      <c r="BU854" s="55"/>
      <c r="BV854" s="55"/>
      <c r="BW854" s="55"/>
      <c r="BX854" s="55"/>
      <c r="BY854" s="55"/>
      <c r="BZ854" s="55"/>
      <c r="CA854" s="55"/>
      <c r="CB854" s="55"/>
      <c r="CC854" s="55"/>
      <c r="CD854" s="55"/>
      <c r="CE854" s="55"/>
      <c r="CF854" s="55"/>
      <c r="CG854" s="55"/>
      <c r="CH854" s="55"/>
      <c r="CI854" s="55"/>
      <c r="CJ854" s="55"/>
      <c r="CK854" s="55"/>
      <c r="CL854" s="55"/>
      <c r="CM854" s="55"/>
      <c r="CN854" s="55"/>
      <c r="CO854" s="55"/>
      <c r="CP854" s="55"/>
      <c r="CQ854" s="55"/>
      <c r="CR854" s="55"/>
      <c r="CS854" s="55"/>
      <c r="CT854" s="55"/>
      <c r="CU854" s="55"/>
      <c r="CV854" s="55"/>
      <c r="CW854" s="55"/>
      <c r="CX854" s="55"/>
      <c r="CY854" s="55"/>
      <c r="CZ854" s="55"/>
      <c r="DA854" s="55"/>
      <c r="DB854" s="55"/>
      <c r="DC854" s="55"/>
      <c r="DD854" s="55"/>
      <c r="DE854" s="55"/>
      <c r="DF854" s="55"/>
      <c r="DG854" s="55"/>
      <c r="DH854" s="55"/>
      <c r="DI854" s="55"/>
      <c r="DJ854" s="55"/>
      <c r="DK854" s="55"/>
      <c r="DL854" s="55"/>
      <c r="DM854" s="55"/>
      <c r="DN854" s="55"/>
      <c r="DO854" s="55"/>
      <c r="DP854" s="55"/>
      <c r="DQ854" s="55"/>
      <c r="DR854" s="55"/>
      <c r="DS854" s="55"/>
      <c r="DT854" s="55"/>
      <c r="DU854" s="55"/>
      <c r="DV854" s="55"/>
    </row>
    <row r="855" spans="1:126" ht="8.25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5"/>
      <c r="BQ855" s="55"/>
      <c r="BR855" s="55"/>
      <c r="BS855" s="55"/>
      <c r="BT855" s="55"/>
      <c r="BU855" s="55"/>
      <c r="BV855" s="55"/>
      <c r="BW855" s="55"/>
      <c r="BX855" s="55"/>
      <c r="BY855" s="55"/>
      <c r="BZ855" s="55"/>
      <c r="CA855" s="55"/>
      <c r="CB855" s="55"/>
      <c r="CC855" s="55"/>
      <c r="CD855" s="55"/>
      <c r="CE855" s="55"/>
      <c r="CF855" s="55"/>
      <c r="CG855" s="55"/>
      <c r="CH855" s="55"/>
      <c r="CI855" s="55"/>
      <c r="CJ855" s="55"/>
      <c r="CK855" s="55"/>
      <c r="CL855" s="55"/>
      <c r="CM855" s="55"/>
      <c r="CN855" s="55"/>
      <c r="CO855" s="55"/>
      <c r="CP855" s="55"/>
      <c r="CQ855" s="55"/>
      <c r="CR855" s="55"/>
      <c r="CS855" s="55"/>
      <c r="CT855" s="55"/>
      <c r="CU855" s="55"/>
      <c r="CV855" s="55"/>
      <c r="CW855" s="55"/>
      <c r="CX855" s="55"/>
      <c r="CY855" s="55"/>
      <c r="CZ855" s="55"/>
      <c r="DA855" s="55"/>
      <c r="DB855" s="55"/>
      <c r="DC855" s="55"/>
      <c r="DD855" s="55"/>
      <c r="DE855" s="55"/>
      <c r="DF855" s="55"/>
      <c r="DG855" s="55"/>
      <c r="DH855" s="55"/>
      <c r="DI855" s="55"/>
      <c r="DJ855" s="55"/>
      <c r="DK855" s="55"/>
      <c r="DL855" s="55"/>
      <c r="DM855" s="55"/>
      <c r="DN855" s="55"/>
      <c r="DO855" s="55"/>
      <c r="DP855" s="55"/>
      <c r="DQ855" s="55"/>
      <c r="DR855" s="55"/>
      <c r="DS855" s="55"/>
      <c r="DT855" s="55"/>
      <c r="DU855" s="55"/>
      <c r="DV855" s="55"/>
    </row>
    <row r="856" spans="1:126" ht="8.25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5"/>
      <c r="BQ856" s="55"/>
      <c r="BR856" s="55"/>
      <c r="BS856" s="55"/>
      <c r="BT856" s="55"/>
      <c r="BU856" s="55"/>
      <c r="BV856" s="55"/>
      <c r="BW856" s="55"/>
      <c r="BX856" s="55"/>
      <c r="BY856" s="55"/>
      <c r="BZ856" s="55"/>
      <c r="CA856" s="55"/>
      <c r="CB856" s="55"/>
      <c r="CC856" s="55"/>
      <c r="CD856" s="55"/>
      <c r="CE856" s="55"/>
      <c r="CF856" s="55"/>
      <c r="CG856" s="55"/>
      <c r="CH856" s="55"/>
      <c r="CI856" s="55"/>
      <c r="CJ856" s="55"/>
      <c r="CK856" s="55"/>
      <c r="CL856" s="55"/>
      <c r="CM856" s="55"/>
      <c r="CN856" s="55"/>
      <c r="CO856" s="55"/>
      <c r="CP856" s="55"/>
      <c r="CQ856" s="55"/>
      <c r="CR856" s="55"/>
      <c r="CS856" s="55"/>
      <c r="CT856" s="55"/>
      <c r="CU856" s="55"/>
      <c r="CV856" s="55"/>
      <c r="CW856" s="55"/>
      <c r="CX856" s="55"/>
      <c r="CY856" s="55"/>
      <c r="CZ856" s="55"/>
      <c r="DA856" s="55"/>
      <c r="DB856" s="55"/>
      <c r="DC856" s="55"/>
      <c r="DD856" s="55"/>
      <c r="DE856" s="55"/>
      <c r="DF856" s="55"/>
      <c r="DG856" s="55"/>
      <c r="DH856" s="55"/>
      <c r="DI856" s="55"/>
      <c r="DJ856" s="55"/>
      <c r="DK856" s="55"/>
      <c r="DL856" s="55"/>
      <c r="DM856" s="55"/>
      <c r="DN856" s="55"/>
      <c r="DO856" s="55"/>
      <c r="DP856" s="55"/>
      <c r="DQ856" s="55"/>
      <c r="DR856" s="55"/>
      <c r="DS856" s="55"/>
      <c r="DT856" s="55"/>
      <c r="DU856" s="55"/>
      <c r="DV856" s="55"/>
    </row>
    <row r="857" spans="1:126" ht="8.25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5"/>
      <c r="BQ857" s="55"/>
      <c r="BR857" s="55"/>
      <c r="BS857" s="55"/>
      <c r="BT857" s="55"/>
      <c r="BU857" s="55"/>
      <c r="BV857" s="55"/>
      <c r="BW857" s="55"/>
      <c r="BX857" s="55"/>
      <c r="BY857" s="55"/>
      <c r="BZ857" s="55"/>
      <c r="CA857" s="55"/>
      <c r="CB857" s="55"/>
      <c r="CC857" s="55"/>
      <c r="CD857" s="55"/>
      <c r="CE857" s="55"/>
      <c r="CF857" s="55"/>
      <c r="CG857" s="55"/>
      <c r="CH857" s="55"/>
      <c r="CI857" s="55"/>
      <c r="CJ857" s="55"/>
      <c r="CK857" s="55"/>
      <c r="CL857" s="55"/>
      <c r="CM857" s="55"/>
      <c r="CN857" s="55"/>
      <c r="CO857" s="55"/>
      <c r="CP857" s="55"/>
      <c r="CQ857" s="55"/>
      <c r="CR857" s="55"/>
      <c r="CS857" s="55"/>
      <c r="CT857" s="55"/>
      <c r="CU857" s="55"/>
      <c r="CV857" s="55"/>
      <c r="CW857" s="55"/>
      <c r="CX857" s="55"/>
      <c r="CY857" s="55"/>
      <c r="CZ857" s="55"/>
      <c r="DA857" s="55"/>
      <c r="DB857" s="55"/>
      <c r="DC857" s="55"/>
      <c r="DD857" s="55"/>
      <c r="DE857" s="55"/>
      <c r="DF857" s="55"/>
      <c r="DG857" s="55"/>
      <c r="DH857" s="55"/>
      <c r="DI857" s="55"/>
      <c r="DJ857" s="55"/>
      <c r="DK857" s="55"/>
      <c r="DL857" s="55"/>
      <c r="DM857" s="55"/>
      <c r="DN857" s="55"/>
      <c r="DO857" s="55"/>
      <c r="DP857" s="55"/>
      <c r="DQ857" s="55"/>
      <c r="DR857" s="55"/>
      <c r="DS857" s="55"/>
      <c r="DT857" s="55"/>
      <c r="DU857" s="55"/>
      <c r="DV857" s="55"/>
    </row>
    <row r="858" spans="1:126" ht="8.25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5"/>
      <c r="BQ858" s="55"/>
      <c r="BR858" s="55"/>
      <c r="BS858" s="55"/>
      <c r="BT858" s="55"/>
      <c r="BU858" s="55"/>
      <c r="BV858" s="55"/>
      <c r="BW858" s="55"/>
      <c r="BX858" s="55"/>
      <c r="BY858" s="55"/>
      <c r="BZ858" s="55"/>
      <c r="CA858" s="55"/>
      <c r="CB858" s="55"/>
      <c r="CC858" s="55"/>
      <c r="CD858" s="55"/>
      <c r="CE858" s="55"/>
      <c r="CF858" s="55"/>
      <c r="CG858" s="55"/>
      <c r="CH858" s="55"/>
      <c r="CI858" s="55"/>
      <c r="CJ858" s="55"/>
      <c r="CK858" s="55"/>
      <c r="CL858" s="55"/>
      <c r="CM858" s="55"/>
      <c r="CN858" s="55"/>
      <c r="CO858" s="55"/>
      <c r="CP858" s="55"/>
      <c r="CQ858" s="55"/>
      <c r="CR858" s="55"/>
      <c r="CS858" s="55"/>
      <c r="CT858" s="55"/>
      <c r="CU858" s="55"/>
      <c r="CV858" s="55"/>
      <c r="CW858" s="55"/>
      <c r="CX858" s="55"/>
      <c r="CY858" s="55"/>
      <c r="CZ858" s="55"/>
      <c r="DA858" s="55"/>
      <c r="DB858" s="55"/>
      <c r="DC858" s="55"/>
      <c r="DD858" s="55"/>
      <c r="DE858" s="55"/>
      <c r="DF858" s="55"/>
      <c r="DG858" s="55"/>
      <c r="DH858" s="55"/>
      <c r="DI858" s="55"/>
      <c r="DJ858" s="55"/>
      <c r="DK858" s="55"/>
      <c r="DL858" s="55"/>
      <c r="DM858" s="55"/>
      <c r="DN858" s="55"/>
      <c r="DO858" s="55"/>
      <c r="DP858" s="55"/>
      <c r="DQ858" s="55"/>
      <c r="DR858" s="55"/>
      <c r="DS858" s="55"/>
      <c r="DT858" s="55"/>
      <c r="DU858" s="55"/>
      <c r="DV858" s="55"/>
    </row>
    <row r="859" spans="1:126" ht="8.25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5"/>
      <c r="BQ859" s="55"/>
      <c r="BR859" s="55"/>
      <c r="BS859" s="55"/>
      <c r="BT859" s="55"/>
      <c r="BU859" s="55"/>
      <c r="BV859" s="55"/>
      <c r="BW859" s="55"/>
      <c r="BX859" s="55"/>
      <c r="BY859" s="55"/>
      <c r="BZ859" s="55"/>
      <c r="CA859" s="55"/>
      <c r="CB859" s="55"/>
      <c r="CC859" s="55"/>
      <c r="CD859" s="55"/>
      <c r="CE859" s="55"/>
      <c r="CF859" s="55"/>
      <c r="CG859" s="55"/>
      <c r="CH859" s="55"/>
      <c r="CI859" s="55"/>
      <c r="CJ859" s="55"/>
      <c r="CK859" s="55"/>
      <c r="CL859" s="55"/>
      <c r="CM859" s="55"/>
      <c r="CN859" s="55"/>
      <c r="CO859" s="55"/>
      <c r="CP859" s="55"/>
      <c r="CQ859" s="55"/>
      <c r="CR859" s="55"/>
      <c r="CS859" s="55"/>
      <c r="CT859" s="55"/>
      <c r="CU859" s="55"/>
      <c r="CV859" s="55"/>
      <c r="CW859" s="55"/>
      <c r="CX859" s="55"/>
      <c r="CY859" s="55"/>
      <c r="CZ859" s="55"/>
      <c r="DA859" s="55"/>
      <c r="DB859" s="55"/>
      <c r="DC859" s="55"/>
      <c r="DD859" s="55"/>
      <c r="DE859" s="55"/>
      <c r="DF859" s="55"/>
      <c r="DG859" s="55"/>
      <c r="DH859" s="55"/>
      <c r="DI859" s="55"/>
      <c r="DJ859" s="55"/>
      <c r="DK859" s="55"/>
      <c r="DL859" s="55"/>
      <c r="DM859" s="55"/>
      <c r="DN859" s="55"/>
      <c r="DO859" s="55"/>
      <c r="DP859" s="55"/>
      <c r="DQ859" s="55"/>
      <c r="DR859" s="55"/>
      <c r="DS859" s="55"/>
      <c r="DT859" s="55"/>
      <c r="DU859" s="55"/>
      <c r="DV859" s="55"/>
    </row>
    <row r="860" spans="1:126" ht="8.25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5"/>
      <c r="BQ860" s="55"/>
      <c r="BR860" s="55"/>
      <c r="BS860" s="55"/>
      <c r="BT860" s="55"/>
      <c r="BU860" s="55"/>
      <c r="BV860" s="55"/>
      <c r="BW860" s="55"/>
      <c r="BX860" s="55"/>
      <c r="BY860" s="55"/>
      <c r="BZ860" s="55"/>
      <c r="CA860" s="55"/>
      <c r="CB860" s="55"/>
      <c r="CC860" s="55"/>
      <c r="CD860" s="55"/>
      <c r="CE860" s="55"/>
      <c r="CF860" s="55"/>
      <c r="CG860" s="55"/>
      <c r="CH860" s="55"/>
      <c r="CI860" s="55"/>
      <c r="CJ860" s="55"/>
      <c r="CK860" s="55"/>
      <c r="CL860" s="55"/>
      <c r="CM860" s="55"/>
      <c r="CN860" s="55"/>
      <c r="CO860" s="55"/>
      <c r="CP860" s="55"/>
      <c r="CQ860" s="55"/>
      <c r="CR860" s="55"/>
      <c r="CS860" s="55"/>
      <c r="CT860" s="55"/>
      <c r="CU860" s="55"/>
      <c r="CV860" s="55"/>
      <c r="CW860" s="55"/>
      <c r="CX860" s="55"/>
      <c r="CY860" s="55"/>
      <c r="CZ860" s="55"/>
      <c r="DA860" s="55"/>
      <c r="DB860" s="55"/>
      <c r="DC860" s="55"/>
      <c r="DD860" s="55"/>
      <c r="DE860" s="55"/>
      <c r="DF860" s="55"/>
      <c r="DG860" s="55"/>
      <c r="DH860" s="55"/>
      <c r="DI860" s="55"/>
      <c r="DJ860" s="55"/>
      <c r="DK860" s="55"/>
      <c r="DL860" s="55"/>
      <c r="DM860" s="55"/>
      <c r="DN860" s="55"/>
      <c r="DO860" s="55"/>
      <c r="DP860" s="55"/>
      <c r="DQ860" s="55"/>
      <c r="DR860" s="55"/>
      <c r="DS860" s="55"/>
      <c r="DT860" s="55"/>
      <c r="DU860" s="55"/>
      <c r="DV860" s="55"/>
    </row>
    <row r="861" spans="1:126" ht="8.25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5"/>
      <c r="BQ861" s="55"/>
      <c r="BR861" s="55"/>
      <c r="BS861" s="55"/>
      <c r="BT861" s="55"/>
      <c r="BU861" s="55"/>
      <c r="BV861" s="55"/>
      <c r="BW861" s="55"/>
      <c r="BX861" s="55"/>
      <c r="BY861" s="55"/>
      <c r="BZ861" s="55"/>
      <c r="CA861" s="55"/>
      <c r="CB861" s="55"/>
      <c r="CC861" s="55"/>
      <c r="CD861" s="55"/>
      <c r="CE861" s="55"/>
      <c r="CF861" s="55"/>
      <c r="CG861" s="55"/>
      <c r="CH861" s="55"/>
      <c r="CI861" s="55"/>
      <c r="CJ861" s="55"/>
      <c r="CK861" s="55"/>
      <c r="CL861" s="55"/>
      <c r="CM861" s="55"/>
      <c r="CN861" s="55"/>
      <c r="CO861" s="55"/>
      <c r="CP861" s="55"/>
      <c r="CQ861" s="55"/>
      <c r="CR861" s="55"/>
      <c r="CS861" s="55"/>
      <c r="CT861" s="55"/>
      <c r="CU861" s="55"/>
      <c r="CV861" s="55"/>
      <c r="CW861" s="55"/>
      <c r="CX861" s="55"/>
      <c r="CY861" s="55"/>
      <c r="CZ861" s="55"/>
      <c r="DA861" s="55"/>
      <c r="DB861" s="55"/>
      <c r="DC861" s="55"/>
      <c r="DD861" s="55"/>
      <c r="DE861" s="55"/>
      <c r="DF861" s="55"/>
      <c r="DG861" s="55"/>
      <c r="DH861" s="55"/>
      <c r="DI861" s="55"/>
      <c r="DJ861" s="55"/>
      <c r="DK861" s="55"/>
      <c r="DL861" s="55"/>
      <c r="DM861" s="55"/>
      <c r="DN861" s="55"/>
      <c r="DO861" s="55"/>
      <c r="DP861" s="55"/>
      <c r="DQ861" s="55"/>
      <c r="DR861" s="55"/>
      <c r="DS861" s="55"/>
      <c r="DT861" s="55"/>
      <c r="DU861" s="55"/>
      <c r="DV861" s="55"/>
    </row>
    <row r="862" spans="1:126" ht="8.25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5"/>
      <c r="BQ862" s="55"/>
      <c r="BR862" s="55"/>
      <c r="BS862" s="55"/>
      <c r="BT862" s="55"/>
      <c r="BU862" s="55"/>
      <c r="BV862" s="55"/>
      <c r="BW862" s="55"/>
      <c r="BX862" s="55"/>
      <c r="BY862" s="55"/>
      <c r="BZ862" s="55"/>
      <c r="CA862" s="55"/>
      <c r="CB862" s="55"/>
      <c r="CC862" s="55"/>
      <c r="CD862" s="55"/>
      <c r="CE862" s="55"/>
      <c r="CF862" s="55"/>
      <c r="CG862" s="55"/>
      <c r="CH862" s="55"/>
      <c r="CI862" s="55"/>
      <c r="CJ862" s="55"/>
      <c r="CK862" s="55"/>
      <c r="CL862" s="55"/>
      <c r="CM862" s="55"/>
      <c r="CN862" s="55"/>
      <c r="CO862" s="55"/>
      <c r="CP862" s="55"/>
      <c r="CQ862" s="55"/>
      <c r="CR862" s="55"/>
      <c r="CS862" s="55"/>
      <c r="CT862" s="55"/>
      <c r="CU862" s="55"/>
      <c r="CV862" s="55"/>
      <c r="CW862" s="55"/>
      <c r="CX862" s="55"/>
      <c r="CY862" s="55"/>
      <c r="CZ862" s="55"/>
      <c r="DA862" s="55"/>
      <c r="DB862" s="55"/>
      <c r="DC862" s="55"/>
      <c r="DD862" s="55"/>
      <c r="DE862" s="55"/>
      <c r="DF862" s="55"/>
      <c r="DG862" s="55"/>
      <c r="DH862" s="55"/>
      <c r="DI862" s="55"/>
      <c r="DJ862" s="55"/>
      <c r="DK862" s="55"/>
      <c r="DL862" s="55"/>
      <c r="DM862" s="55"/>
      <c r="DN862" s="55"/>
      <c r="DO862" s="55"/>
      <c r="DP862" s="55"/>
      <c r="DQ862" s="55"/>
      <c r="DR862" s="55"/>
      <c r="DS862" s="55"/>
      <c r="DT862" s="55"/>
      <c r="DU862" s="55"/>
      <c r="DV862" s="55"/>
    </row>
    <row r="863" spans="1:126" ht="8.25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5"/>
      <c r="BQ863" s="55"/>
      <c r="BR863" s="55"/>
      <c r="BS863" s="55"/>
      <c r="BT863" s="55"/>
      <c r="BU863" s="55"/>
      <c r="BV863" s="55"/>
      <c r="BW863" s="55"/>
      <c r="BX863" s="55"/>
      <c r="BY863" s="55"/>
      <c r="BZ863" s="55"/>
      <c r="CA863" s="55"/>
      <c r="CB863" s="55"/>
      <c r="CC863" s="55"/>
      <c r="CD863" s="55"/>
      <c r="CE863" s="55"/>
      <c r="CF863" s="55"/>
      <c r="CG863" s="55"/>
      <c r="CH863" s="55"/>
      <c r="CI863" s="55"/>
      <c r="CJ863" s="55"/>
      <c r="CK863" s="55"/>
      <c r="CL863" s="55"/>
      <c r="CM863" s="55"/>
      <c r="CN863" s="55"/>
      <c r="CO863" s="55"/>
      <c r="CP863" s="55"/>
      <c r="CQ863" s="55"/>
      <c r="CR863" s="55"/>
      <c r="CS863" s="55"/>
      <c r="CT863" s="55"/>
      <c r="CU863" s="55"/>
      <c r="CV863" s="55"/>
      <c r="CW863" s="55"/>
      <c r="CX863" s="55"/>
      <c r="CY863" s="55"/>
      <c r="CZ863" s="55"/>
      <c r="DA863" s="55"/>
      <c r="DB863" s="55"/>
      <c r="DC863" s="55"/>
      <c r="DD863" s="55"/>
      <c r="DE863" s="55"/>
      <c r="DF863" s="55"/>
      <c r="DG863" s="55"/>
      <c r="DH863" s="55"/>
      <c r="DI863" s="55"/>
      <c r="DJ863" s="55"/>
      <c r="DK863" s="55"/>
      <c r="DL863" s="55"/>
      <c r="DM863" s="55"/>
      <c r="DN863" s="55"/>
      <c r="DO863" s="55"/>
      <c r="DP863" s="55"/>
      <c r="DQ863" s="55"/>
      <c r="DR863" s="55"/>
      <c r="DS863" s="55"/>
      <c r="DT863" s="55"/>
      <c r="DU863" s="55"/>
      <c r="DV863" s="55"/>
    </row>
    <row r="864" spans="1:126" ht="8.25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5"/>
      <c r="BQ864" s="55"/>
      <c r="BR864" s="55"/>
      <c r="BS864" s="55"/>
      <c r="BT864" s="55"/>
      <c r="BU864" s="55"/>
      <c r="BV864" s="55"/>
      <c r="BW864" s="55"/>
      <c r="BX864" s="55"/>
      <c r="BY864" s="55"/>
      <c r="BZ864" s="55"/>
      <c r="CA864" s="55"/>
      <c r="CB864" s="55"/>
      <c r="CC864" s="55"/>
      <c r="CD864" s="55"/>
      <c r="CE864" s="55"/>
      <c r="CF864" s="55"/>
      <c r="CG864" s="55"/>
      <c r="CH864" s="55"/>
      <c r="CI864" s="55"/>
      <c r="CJ864" s="55"/>
      <c r="CK864" s="55"/>
      <c r="CL864" s="55"/>
      <c r="CM864" s="55"/>
      <c r="CN864" s="55"/>
      <c r="CO864" s="55"/>
      <c r="CP864" s="55"/>
      <c r="CQ864" s="55"/>
      <c r="CR864" s="55"/>
      <c r="CS864" s="55"/>
      <c r="CT864" s="55"/>
      <c r="CU864" s="55"/>
      <c r="CV864" s="55"/>
      <c r="CW864" s="55"/>
      <c r="CX864" s="55"/>
      <c r="CY864" s="55"/>
      <c r="CZ864" s="55"/>
      <c r="DA864" s="55"/>
      <c r="DB864" s="55"/>
      <c r="DC864" s="55"/>
      <c r="DD864" s="55"/>
      <c r="DE864" s="55"/>
      <c r="DF864" s="55"/>
      <c r="DG864" s="55"/>
      <c r="DH864" s="55"/>
      <c r="DI864" s="55"/>
      <c r="DJ864" s="55"/>
      <c r="DK864" s="55"/>
      <c r="DL864" s="55"/>
      <c r="DM864" s="55"/>
      <c r="DN864" s="55"/>
      <c r="DO864" s="55"/>
      <c r="DP864" s="55"/>
      <c r="DQ864" s="55"/>
      <c r="DR864" s="55"/>
      <c r="DS864" s="55"/>
      <c r="DT864" s="55"/>
      <c r="DU864" s="55"/>
      <c r="DV864" s="55"/>
    </row>
    <row r="865" spans="1:126" ht="8.25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5"/>
      <c r="BQ865" s="55"/>
      <c r="BR865" s="55"/>
      <c r="BS865" s="55"/>
      <c r="BT865" s="55"/>
      <c r="BU865" s="55"/>
      <c r="BV865" s="55"/>
      <c r="BW865" s="55"/>
      <c r="BX865" s="55"/>
      <c r="BY865" s="55"/>
      <c r="BZ865" s="55"/>
      <c r="CA865" s="55"/>
      <c r="CB865" s="55"/>
      <c r="CC865" s="55"/>
      <c r="CD865" s="55"/>
      <c r="CE865" s="55"/>
      <c r="CF865" s="55"/>
      <c r="CG865" s="55"/>
      <c r="CH865" s="55"/>
      <c r="CI865" s="55"/>
      <c r="CJ865" s="55"/>
      <c r="CK865" s="55"/>
      <c r="CL865" s="55"/>
      <c r="CM865" s="55"/>
      <c r="CN865" s="55"/>
      <c r="CO865" s="55"/>
      <c r="CP865" s="55"/>
      <c r="CQ865" s="55"/>
      <c r="CR865" s="55"/>
      <c r="CS865" s="55"/>
      <c r="CT865" s="55"/>
      <c r="CU865" s="55"/>
      <c r="CV865" s="55"/>
      <c r="CW865" s="55"/>
      <c r="CX865" s="55"/>
      <c r="CY865" s="55"/>
      <c r="CZ865" s="55"/>
      <c r="DA865" s="55"/>
      <c r="DB865" s="55"/>
      <c r="DC865" s="55"/>
      <c r="DD865" s="55"/>
      <c r="DE865" s="55"/>
      <c r="DF865" s="55"/>
      <c r="DG865" s="55"/>
      <c r="DH865" s="55"/>
      <c r="DI865" s="55"/>
      <c r="DJ865" s="55"/>
      <c r="DK865" s="55"/>
      <c r="DL865" s="55"/>
      <c r="DM865" s="55"/>
      <c r="DN865" s="55"/>
      <c r="DO865" s="55"/>
      <c r="DP865" s="55"/>
      <c r="DQ865" s="55"/>
      <c r="DR865" s="55"/>
      <c r="DS865" s="55"/>
      <c r="DT865" s="55"/>
      <c r="DU865" s="55"/>
      <c r="DV865" s="55"/>
    </row>
    <row r="866" spans="1:126" ht="8.25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5"/>
      <c r="BQ866" s="55"/>
      <c r="BR866" s="55"/>
      <c r="BS866" s="55"/>
      <c r="BT866" s="55"/>
      <c r="BU866" s="55"/>
      <c r="BV866" s="55"/>
      <c r="BW866" s="55"/>
      <c r="BX866" s="55"/>
      <c r="BY866" s="55"/>
      <c r="BZ866" s="55"/>
      <c r="CA866" s="55"/>
      <c r="CB866" s="55"/>
      <c r="CC866" s="55"/>
      <c r="CD866" s="55"/>
      <c r="CE866" s="55"/>
      <c r="CF866" s="55"/>
      <c r="CG866" s="55"/>
      <c r="CH866" s="55"/>
      <c r="CI866" s="55"/>
      <c r="CJ866" s="55"/>
      <c r="CK866" s="55"/>
      <c r="CL866" s="55"/>
      <c r="CM866" s="55"/>
      <c r="CN866" s="55"/>
      <c r="CO866" s="55"/>
      <c r="CP866" s="55"/>
      <c r="CQ866" s="55"/>
      <c r="CR866" s="55"/>
      <c r="CS866" s="55"/>
      <c r="CT866" s="55"/>
      <c r="CU866" s="55"/>
      <c r="CV866" s="55"/>
      <c r="CW866" s="55"/>
      <c r="CX866" s="55"/>
      <c r="CY866" s="55"/>
      <c r="CZ866" s="55"/>
      <c r="DA866" s="55"/>
      <c r="DB866" s="55"/>
      <c r="DC866" s="55"/>
      <c r="DD866" s="55"/>
      <c r="DE866" s="55"/>
      <c r="DF866" s="55"/>
      <c r="DG866" s="55"/>
      <c r="DH866" s="55"/>
      <c r="DI866" s="55"/>
      <c r="DJ866" s="55"/>
      <c r="DK866" s="55"/>
      <c r="DL866" s="55"/>
      <c r="DM866" s="55"/>
      <c r="DN866" s="55"/>
      <c r="DO866" s="55"/>
      <c r="DP866" s="55"/>
      <c r="DQ866" s="55"/>
      <c r="DR866" s="55"/>
      <c r="DS866" s="55"/>
      <c r="DT866" s="55"/>
      <c r="DU866" s="55"/>
      <c r="DV866" s="55"/>
    </row>
    <row r="867" spans="1:126" ht="8.25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5"/>
      <c r="BQ867" s="55"/>
      <c r="BR867" s="55"/>
      <c r="BS867" s="55"/>
      <c r="BT867" s="55"/>
      <c r="BU867" s="55"/>
      <c r="BV867" s="55"/>
      <c r="BW867" s="55"/>
      <c r="BX867" s="55"/>
      <c r="BY867" s="55"/>
      <c r="BZ867" s="55"/>
      <c r="CA867" s="55"/>
      <c r="CB867" s="55"/>
      <c r="CC867" s="55"/>
      <c r="CD867" s="55"/>
      <c r="CE867" s="55"/>
      <c r="CF867" s="55"/>
      <c r="CG867" s="55"/>
      <c r="CH867" s="55"/>
      <c r="CI867" s="55"/>
      <c r="CJ867" s="55"/>
      <c r="CK867" s="55"/>
      <c r="CL867" s="55"/>
      <c r="CM867" s="55"/>
      <c r="CN867" s="55"/>
      <c r="CO867" s="55"/>
      <c r="CP867" s="55"/>
      <c r="CQ867" s="55"/>
      <c r="CR867" s="55"/>
      <c r="CS867" s="55"/>
      <c r="CT867" s="55"/>
      <c r="CU867" s="55"/>
      <c r="CV867" s="55"/>
      <c r="CW867" s="55"/>
      <c r="CX867" s="55"/>
      <c r="CY867" s="55"/>
      <c r="CZ867" s="55"/>
      <c r="DA867" s="55"/>
      <c r="DB867" s="55"/>
      <c r="DC867" s="55"/>
      <c r="DD867" s="55"/>
      <c r="DE867" s="55"/>
      <c r="DF867" s="55"/>
      <c r="DG867" s="55"/>
      <c r="DH867" s="55"/>
      <c r="DI867" s="55"/>
      <c r="DJ867" s="55"/>
      <c r="DK867" s="55"/>
      <c r="DL867" s="55"/>
      <c r="DM867" s="55"/>
      <c r="DN867" s="55"/>
      <c r="DO867" s="55"/>
      <c r="DP867" s="55"/>
      <c r="DQ867" s="55"/>
      <c r="DR867" s="55"/>
      <c r="DS867" s="55"/>
      <c r="DT867" s="55"/>
      <c r="DU867" s="55"/>
      <c r="DV867" s="55"/>
    </row>
    <row r="868" spans="1:126" ht="8.25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5"/>
      <c r="BQ868" s="55"/>
      <c r="BR868" s="55"/>
      <c r="BS868" s="55"/>
      <c r="BT868" s="55"/>
      <c r="BU868" s="55"/>
      <c r="BV868" s="55"/>
      <c r="BW868" s="55"/>
      <c r="BX868" s="55"/>
      <c r="BY868" s="55"/>
      <c r="BZ868" s="55"/>
      <c r="CA868" s="55"/>
      <c r="CB868" s="55"/>
      <c r="CC868" s="55"/>
      <c r="CD868" s="55"/>
      <c r="CE868" s="55"/>
      <c r="CF868" s="55"/>
      <c r="CG868" s="55"/>
      <c r="CH868" s="55"/>
      <c r="CI868" s="55"/>
      <c r="CJ868" s="55"/>
      <c r="CK868" s="55"/>
      <c r="CL868" s="55"/>
      <c r="CM868" s="55"/>
      <c r="CN868" s="55"/>
      <c r="CO868" s="55"/>
      <c r="CP868" s="55"/>
      <c r="CQ868" s="55"/>
      <c r="CR868" s="55"/>
      <c r="CS868" s="55"/>
      <c r="CT868" s="55"/>
      <c r="CU868" s="55"/>
      <c r="CV868" s="55"/>
      <c r="CW868" s="55"/>
      <c r="CX868" s="55"/>
      <c r="CY868" s="55"/>
      <c r="CZ868" s="55"/>
      <c r="DA868" s="55"/>
      <c r="DB868" s="55"/>
      <c r="DC868" s="55"/>
      <c r="DD868" s="55"/>
      <c r="DE868" s="55"/>
      <c r="DF868" s="55"/>
      <c r="DG868" s="55"/>
      <c r="DH868" s="55"/>
      <c r="DI868" s="55"/>
      <c r="DJ868" s="55"/>
      <c r="DK868" s="55"/>
      <c r="DL868" s="55"/>
      <c r="DM868" s="55"/>
      <c r="DN868" s="55"/>
      <c r="DO868" s="55"/>
      <c r="DP868" s="55"/>
      <c r="DQ868" s="55"/>
      <c r="DR868" s="55"/>
      <c r="DS868" s="55"/>
      <c r="DT868" s="55"/>
      <c r="DU868" s="55"/>
      <c r="DV868" s="55"/>
    </row>
    <row r="869" spans="1:126" ht="8.25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5"/>
      <c r="BQ869" s="55"/>
      <c r="BR869" s="55"/>
      <c r="BS869" s="55"/>
      <c r="BT869" s="55"/>
      <c r="BU869" s="55"/>
      <c r="BV869" s="55"/>
      <c r="BW869" s="55"/>
      <c r="BX869" s="55"/>
      <c r="BY869" s="55"/>
      <c r="BZ869" s="55"/>
      <c r="CA869" s="55"/>
      <c r="CB869" s="55"/>
      <c r="CC869" s="55"/>
      <c r="CD869" s="55"/>
      <c r="CE869" s="55"/>
      <c r="CF869" s="55"/>
      <c r="CG869" s="55"/>
      <c r="CH869" s="55"/>
      <c r="CI869" s="55"/>
      <c r="CJ869" s="55"/>
      <c r="CK869" s="55"/>
      <c r="CL869" s="55"/>
      <c r="CM869" s="55"/>
      <c r="CN869" s="55"/>
      <c r="CO869" s="55"/>
      <c r="CP869" s="55"/>
      <c r="CQ869" s="55"/>
      <c r="CR869" s="55"/>
      <c r="CS869" s="55"/>
      <c r="CT869" s="55"/>
      <c r="CU869" s="55"/>
      <c r="CV869" s="55"/>
      <c r="CW869" s="55"/>
      <c r="CX869" s="55"/>
      <c r="CY869" s="55"/>
      <c r="CZ869" s="55"/>
      <c r="DA869" s="55"/>
      <c r="DB869" s="55"/>
      <c r="DC869" s="55"/>
      <c r="DD869" s="55"/>
      <c r="DE869" s="55"/>
      <c r="DF869" s="55"/>
      <c r="DG869" s="55"/>
      <c r="DH869" s="55"/>
      <c r="DI869" s="55"/>
      <c r="DJ869" s="55"/>
      <c r="DK869" s="55"/>
      <c r="DL869" s="55"/>
      <c r="DM869" s="55"/>
      <c r="DN869" s="55"/>
      <c r="DO869" s="55"/>
      <c r="DP869" s="55"/>
      <c r="DQ869" s="55"/>
      <c r="DR869" s="55"/>
      <c r="DS869" s="55"/>
      <c r="DT869" s="55"/>
      <c r="DU869" s="55"/>
      <c r="DV869" s="55"/>
    </row>
    <row r="870" spans="1:126" ht="8.25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5"/>
      <c r="BQ870" s="55"/>
      <c r="BR870" s="55"/>
      <c r="BS870" s="55"/>
      <c r="BT870" s="55"/>
      <c r="BU870" s="55"/>
      <c r="BV870" s="55"/>
      <c r="BW870" s="55"/>
      <c r="BX870" s="55"/>
      <c r="BY870" s="55"/>
      <c r="BZ870" s="55"/>
      <c r="CA870" s="55"/>
      <c r="CB870" s="55"/>
      <c r="CC870" s="55"/>
      <c r="CD870" s="55"/>
      <c r="CE870" s="55"/>
      <c r="CF870" s="55"/>
      <c r="CG870" s="55"/>
      <c r="CH870" s="55"/>
      <c r="CI870" s="55"/>
      <c r="CJ870" s="55"/>
      <c r="CK870" s="55"/>
      <c r="CL870" s="55"/>
      <c r="CM870" s="55"/>
      <c r="CN870" s="55"/>
      <c r="CO870" s="55"/>
      <c r="CP870" s="55"/>
      <c r="CQ870" s="55"/>
      <c r="CR870" s="55"/>
      <c r="CS870" s="55"/>
      <c r="CT870" s="55"/>
      <c r="CU870" s="55"/>
      <c r="CV870" s="55"/>
      <c r="CW870" s="55"/>
      <c r="CX870" s="55"/>
      <c r="CY870" s="55"/>
      <c r="CZ870" s="55"/>
      <c r="DA870" s="55"/>
      <c r="DB870" s="55"/>
      <c r="DC870" s="55"/>
      <c r="DD870" s="55"/>
      <c r="DE870" s="55"/>
      <c r="DF870" s="55"/>
      <c r="DG870" s="55"/>
      <c r="DH870" s="55"/>
      <c r="DI870" s="55"/>
      <c r="DJ870" s="55"/>
      <c r="DK870" s="55"/>
      <c r="DL870" s="55"/>
      <c r="DM870" s="55"/>
      <c r="DN870" s="55"/>
      <c r="DO870" s="55"/>
      <c r="DP870" s="55"/>
      <c r="DQ870" s="55"/>
      <c r="DR870" s="55"/>
      <c r="DS870" s="55"/>
      <c r="DT870" s="55"/>
      <c r="DU870" s="55"/>
      <c r="DV870" s="55"/>
    </row>
    <row r="871" spans="1:126" ht="8.25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5"/>
      <c r="BQ871" s="55"/>
      <c r="BR871" s="55"/>
      <c r="BS871" s="55"/>
      <c r="BT871" s="55"/>
      <c r="BU871" s="55"/>
      <c r="BV871" s="55"/>
      <c r="BW871" s="55"/>
      <c r="BX871" s="55"/>
      <c r="BY871" s="55"/>
      <c r="BZ871" s="55"/>
      <c r="CA871" s="55"/>
      <c r="CB871" s="55"/>
      <c r="CC871" s="55"/>
      <c r="CD871" s="55"/>
      <c r="CE871" s="55"/>
      <c r="CF871" s="55"/>
      <c r="CG871" s="55"/>
      <c r="CH871" s="55"/>
      <c r="CI871" s="55"/>
      <c r="CJ871" s="55"/>
      <c r="CK871" s="55"/>
      <c r="CL871" s="55"/>
      <c r="CM871" s="55"/>
      <c r="CN871" s="55"/>
      <c r="CO871" s="55"/>
      <c r="CP871" s="55"/>
      <c r="CQ871" s="55"/>
      <c r="CR871" s="55"/>
      <c r="CS871" s="55"/>
      <c r="CT871" s="55"/>
      <c r="CU871" s="55"/>
      <c r="CV871" s="55"/>
      <c r="CW871" s="55"/>
      <c r="CX871" s="55"/>
      <c r="CY871" s="55"/>
      <c r="CZ871" s="55"/>
      <c r="DA871" s="55"/>
      <c r="DB871" s="55"/>
      <c r="DC871" s="55"/>
      <c r="DD871" s="55"/>
      <c r="DE871" s="55"/>
      <c r="DF871" s="55"/>
      <c r="DG871" s="55"/>
      <c r="DH871" s="55"/>
      <c r="DI871" s="55"/>
      <c r="DJ871" s="55"/>
      <c r="DK871" s="55"/>
      <c r="DL871" s="55"/>
      <c r="DM871" s="55"/>
      <c r="DN871" s="55"/>
      <c r="DO871" s="55"/>
      <c r="DP871" s="55"/>
      <c r="DQ871" s="55"/>
      <c r="DR871" s="55"/>
      <c r="DS871" s="55"/>
      <c r="DT871" s="55"/>
      <c r="DU871" s="55"/>
      <c r="DV871" s="55"/>
    </row>
    <row r="872" spans="1:126" ht="8.25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5"/>
      <c r="BQ872" s="55"/>
      <c r="BR872" s="55"/>
      <c r="BS872" s="55"/>
      <c r="BT872" s="55"/>
      <c r="BU872" s="55"/>
      <c r="BV872" s="55"/>
      <c r="BW872" s="55"/>
      <c r="BX872" s="55"/>
      <c r="BY872" s="55"/>
      <c r="BZ872" s="55"/>
      <c r="CA872" s="55"/>
      <c r="CB872" s="55"/>
      <c r="CC872" s="55"/>
      <c r="CD872" s="55"/>
      <c r="CE872" s="55"/>
      <c r="CF872" s="55"/>
      <c r="CG872" s="55"/>
      <c r="CH872" s="55"/>
      <c r="CI872" s="55"/>
      <c r="CJ872" s="55"/>
      <c r="CK872" s="55"/>
      <c r="CL872" s="55"/>
      <c r="CM872" s="55"/>
      <c r="CN872" s="55"/>
      <c r="CO872" s="55"/>
      <c r="CP872" s="55"/>
      <c r="CQ872" s="55"/>
      <c r="CR872" s="55"/>
      <c r="CS872" s="55"/>
      <c r="CT872" s="55"/>
      <c r="CU872" s="55"/>
      <c r="CV872" s="55"/>
      <c r="CW872" s="55"/>
      <c r="CX872" s="55"/>
      <c r="CY872" s="55"/>
      <c r="CZ872" s="55"/>
      <c r="DA872" s="55"/>
      <c r="DB872" s="55"/>
      <c r="DC872" s="55"/>
      <c r="DD872" s="55"/>
      <c r="DE872" s="55"/>
      <c r="DF872" s="55"/>
      <c r="DG872" s="55"/>
      <c r="DH872" s="55"/>
      <c r="DI872" s="55"/>
      <c r="DJ872" s="55"/>
      <c r="DK872" s="55"/>
      <c r="DL872" s="55"/>
      <c r="DM872" s="55"/>
      <c r="DN872" s="55"/>
      <c r="DO872" s="55"/>
      <c r="DP872" s="55"/>
      <c r="DQ872" s="55"/>
      <c r="DR872" s="55"/>
      <c r="DS872" s="55"/>
      <c r="DT872" s="55"/>
      <c r="DU872" s="55"/>
      <c r="DV872" s="55"/>
    </row>
    <row r="873" spans="1:126" ht="8.25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5"/>
      <c r="BQ873" s="55"/>
      <c r="BR873" s="55"/>
      <c r="BS873" s="55"/>
      <c r="BT873" s="55"/>
      <c r="BU873" s="55"/>
      <c r="BV873" s="55"/>
      <c r="BW873" s="55"/>
      <c r="BX873" s="55"/>
      <c r="BY873" s="55"/>
      <c r="BZ873" s="55"/>
      <c r="CA873" s="55"/>
      <c r="CB873" s="55"/>
      <c r="CC873" s="55"/>
      <c r="CD873" s="55"/>
      <c r="CE873" s="55"/>
      <c r="CF873" s="55"/>
      <c r="CG873" s="55"/>
      <c r="CH873" s="55"/>
      <c r="CI873" s="55"/>
      <c r="CJ873" s="55"/>
      <c r="CK873" s="55"/>
      <c r="CL873" s="55"/>
      <c r="CM873" s="55"/>
      <c r="CN873" s="55"/>
      <c r="CO873" s="55"/>
      <c r="CP873" s="55"/>
      <c r="CQ873" s="55"/>
      <c r="CR873" s="55"/>
      <c r="CS873" s="55"/>
      <c r="CT873" s="55"/>
      <c r="CU873" s="55"/>
      <c r="CV873" s="55"/>
      <c r="CW873" s="55"/>
      <c r="CX873" s="55"/>
      <c r="CY873" s="55"/>
      <c r="CZ873" s="55"/>
      <c r="DA873" s="55"/>
      <c r="DB873" s="55"/>
      <c r="DC873" s="55"/>
      <c r="DD873" s="55"/>
      <c r="DE873" s="55"/>
      <c r="DF873" s="55"/>
      <c r="DG873" s="55"/>
      <c r="DH873" s="55"/>
      <c r="DI873" s="55"/>
      <c r="DJ873" s="55"/>
      <c r="DK873" s="55"/>
      <c r="DL873" s="55"/>
      <c r="DM873" s="55"/>
      <c r="DN873" s="55"/>
      <c r="DO873" s="55"/>
      <c r="DP873" s="55"/>
      <c r="DQ873" s="55"/>
      <c r="DR873" s="55"/>
      <c r="DS873" s="55"/>
      <c r="DT873" s="55"/>
      <c r="DU873" s="55"/>
      <c r="DV873" s="55"/>
    </row>
    <row r="874" spans="1:126" ht="8.25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5"/>
      <c r="BQ874" s="55"/>
      <c r="BR874" s="55"/>
      <c r="BS874" s="55"/>
      <c r="BT874" s="55"/>
      <c r="BU874" s="55"/>
      <c r="BV874" s="55"/>
      <c r="BW874" s="55"/>
      <c r="BX874" s="55"/>
      <c r="BY874" s="55"/>
      <c r="BZ874" s="55"/>
      <c r="CA874" s="55"/>
      <c r="CB874" s="55"/>
      <c r="CC874" s="55"/>
      <c r="CD874" s="55"/>
      <c r="CE874" s="55"/>
      <c r="CF874" s="55"/>
      <c r="CG874" s="55"/>
      <c r="CH874" s="55"/>
      <c r="CI874" s="55"/>
      <c r="CJ874" s="55"/>
      <c r="CK874" s="55"/>
      <c r="CL874" s="55"/>
      <c r="CM874" s="55"/>
      <c r="CN874" s="55"/>
      <c r="CO874" s="55"/>
      <c r="CP874" s="55"/>
      <c r="CQ874" s="55"/>
      <c r="CR874" s="55"/>
      <c r="CS874" s="55"/>
      <c r="CT874" s="55"/>
      <c r="CU874" s="55"/>
      <c r="CV874" s="55"/>
      <c r="CW874" s="55"/>
      <c r="CX874" s="55"/>
      <c r="CY874" s="55"/>
      <c r="CZ874" s="55"/>
      <c r="DA874" s="55"/>
      <c r="DB874" s="55"/>
      <c r="DC874" s="55"/>
      <c r="DD874" s="55"/>
      <c r="DE874" s="55"/>
      <c r="DF874" s="55"/>
      <c r="DG874" s="55"/>
      <c r="DH874" s="55"/>
      <c r="DI874" s="55"/>
      <c r="DJ874" s="55"/>
      <c r="DK874" s="55"/>
      <c r="DL874" s="55"/>
      <c r="DM874" s="55"/>
      <c r="DN874" s="55"/>
      <c r="DO874" s="55"/>
      <c r="DP874" s="55"/>
      <c r="DQ874" s="55"/>
      <c r="DR874" s="55"/>
      <c r="DS874" s="55"/>
      <c r="DT874" s="55"/>
      <c r="DU874" s="55"/>
      <c r="DV874" s="55"/>
    </row>
    <row r="875" spans="1:126" ht="8.25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5"/>
      <c r="BQ875" s="55"/>
      <c r="BR875" s="55"/>
      <c r="BS875" s="55"/>
      <c r="BT875" s="55"/>
      <c r="BU875" s="55"/>
      <c r="BV875" s="55"/>
      <c r="BW875" s="55"/>
      <c r="BX875" s="55"/>
      <c r="BY875" s="55"/>
      <c r="BZ875" s="55"/>
      <c r="CA875" s="55"/>
      <c r="CB875" s="55"/>
      <c r="CC875" s="55"/>
      <c r="CD875" s="55"/>
      <c r="CE875" s="55"/>
      <c r="CF875" s="55"/>
      <c r="CG875" s="55"/>
      <c r="CH875" s="55"/>
      <c r="CI875" s="55"/>
      <c r="CJ875" s="55"/>
      <c r="CK875" s="55"/>
      <c r="CL875" s="55"/>
      <c r="CM875" s="55"/>
      <c r="CN875" s="55"/>
      <c r="CO875" s="55"/>
      <c r="CP875" s="55"/>
      <c r="CQ875" s="55"/>
      <c r="CR875" s="55"/>
      <c r="CS875" s="55"/>
      <c r="CT875" s="55"/>
      <c r="CU875" s="55"/>
      <c r="CV875" s="55"/>
      <c r="CW875" s="55"/>
      <c r="CX875" s="55"/>
      <c r="CY875" s="55"/>
      <c r="CZ875" s="55"/>
      <c r="DA875" s="55"/>
      <c r="DB875" s="55"/>
      <c r="DC875" s="55"/>
      <c r="DD875" s="55"/>
      <c r="DE875" s="55"/>
      <c r="DF875" s="55"/>
      <c r="DG875" s="55"/>
      <c r="DH875" s="55"/>
      <c r="DI875" s="55"/>
      <c r="DJ875" s="55"/>
      <c r="DK875" s="55"/>
      <c r="DL875" s="55"/>
      <c r="DM875" s="55"/>
      <c r="DN875" s="55"/>
      <c r="DO875" s="55"/>
      <c r="DP875" s="55"/>
      <c r="DQ875" s="55"/>
      <c r="DR875" s="55"/>
      <c r="DS875" s="55"/>
      <c r="DT875" s="55"/>
      <c r="DU875" s="55"/>
      <c r="DV875" s="55"/>
    </row>
    <row r="876" spans="1:126" ht="8.25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5"/>
      <c r="BQ876" s="55"/>
      <c r="BR876" s="55"/>
      <c r="BS876" s="55"/>
      <c r="BT876" s="55"/>
      <c r="BU876" s="55"/>
      <c r="BV876" s="55"/>
      <c r="BW876" s="55"/>
      <c r="BX876" s="55"/>
      <c r="BY876" s="55"/>
      <c r="BZ876" s="55"/>
      <c r="CA876" s="55"/>
      <c r="CB876" s="55"/>
      <c r="CC876" s="55"/>
      <c r="CD876" s="55"/>
      <c r="CE876" s="55"/>
      <c r="CF876" s="55"/>
      <c r="CG876" s="55"/>
      <c r="CH876" s="55"/>
      <c r="CI876" s="55"/>
      <c r="CJ876" s="55"/>
      <c r="CK876" s="55"/>
      <c r="CL876" s="55"/>
      <c r="CM876" s="55"/>
      <c r="CN876" s="55"/>
      <c r="CO876" s="55"/>
      <c r="CP876" s="55"/>
      <c r="CQ876" s="55"/>
      <c r="CR876" s="55"/>
      <c r="CS876" s="55"/>
      <c r="CT876" s="55"/>
      <c r="CU876" s="55"/>
      <c r="CV876" s="55"/>
      <c r="CW876" s="55"/>
      <c r="CX876" s="55"/>
      <c r="CY876" s="55"/>
      <c r="CZ876" s="55"/>
      <c r="DA876" s="55"/>
      <c r="DB876" s="55"/>
      <c r="DC876" s="55"/>
      <c r="DD876" s="55"/>
      <c r="DE876" s="55"/>
      <c r="DF876" s="55"/>
      <c r="DG876" s="55"/>
      <c r="DH876" s="55"/>
      <c r="DI876" s="55"/>
      <c r="DJ876" s="55"/>
      <c r="DK876" s="55"/>
      <c r="DL876" s="55"/>
      <c r="DM876" s="55"/>
      <c r="DN876" s="55"/>
      <c r="DO876" s="55"/>
      <c r="DP876" s="55"/>
      <c r="DQ876" s="55"/>
      <c r="DR876" s="55"/>
      <c r="DS876" s="55"/>
      <c r="DT876" s="55"/>
      <c r="DU876" s="55"/>
      <c r="DV876" s="55"/>
    </row>
    <row r="877" spans="1:126" ht="8.25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5"/>
      <c r="BQ877" s="55"/>
      <c r="BR877" s="55"/>
      <c r="BS877" s="55"/>
      <c r="BT877" s="55"/>
      <c r="BU877" s="55"/>
      <c r="BV877" s="55"/>
      <c r="BW877" s="55"/>
      <c r="BX877" s="55"/>
      <c r="BY877" s="55"/>
      <c r="BZ877" s="55"/>
      <c r="CA877" s="55"/>
      <c r="CB877" s="55"/>
      <c r="CC877" s="55"/>
      <c r="CD877" s="55"/>
      <c r="CE877" s="55"/>
      <c r="CF877" s="55"/>
      <c r="CG877" s="55"/>
      <c r="CH877" s="55"/>
      <c r="CI877" s="55"/>
      <c r="CJ877" s="55"/>
      <c r="CK877" s="55"/>
      <c r="CL877" s="55"/>
      <c r="CM877" s="55"/>
      <c r="CN877" s="55"/>
      <c r="CO877" s="55"/>
      <c r="CP877" s="55"/>
      <c r="CQ877" s="55"/>
      <c r="CR877" s="55"/>
      <c r="CS877" s="55"/>
      <c r="CT877" s="55"/>
      <c r="CU877" s="55"/>
      <c r="CV877" s="55"/>
      <c r="CW877" s="55"/>
      <c r="CX877" s="55"/>
      <c r="CY877" s="55"/>
      <c r="CZ877" s="55"/>
      <c r="DA877" s="55"/>
      <c r="DB877" s="55"/>
      <c r="DC877" s="55"/>
      <c r="DD877" s="55"/>
      <c r="DE877" s="55"/>
      <c r="DF877" s="55"/>
      <c r="DG877" s="55"/>
      <c r="DH877" s="55"/>
      <c r="DI877" s="55"/>
      <c r="DJ877" s="55"/>
      <c r="DK877" s="55"/>
      <c r="DL877" s="55"/>
      <c r="DM877" s="55"/>
      <c r="DN877" s="55"/>
      <c r="DO877" s="55"/>
      <c r="DP877" s="55"/>
      <c r="DQ877" s="55"/>
      <c r="DR877" s="55"/>
      <c r="DS877" s="55"/>
      <c r="DT877" s="55"/>
      <c r="DU877" s="55"/>
      <c r="DV877" s="55"/>
    </row>
    <row r="878" spans="1:126" ht="8.25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5"/>
      <c r="BQ878" s="55"/>
      <c r="BR878" s="55"/>
      <c r="BS878" s="55"/>
      <c r="BT878" s="55"/>
      <c r="BU878" s="55"/>
      <c r="BV878" s="55"/>
      <c r="BW878" s="55"/>
      <c r="BX878" s="55"/>
      <c r="BY878" s="55"/>
      <c r="BZ878" s="55"/>
      <c r="CA878" s="55"/>
      <c r="CB878" s="55"/>
      <c r="CC878" s="55"/>
      <c r="CD878" s="55"/>
      <c r="CE878" s="55"/>
      <c r="CF878" s="55"/>
      <c r="CG878" s="55"/>
      <c r="CH878" s="55"/>
      <c r="CI878" s="55"/>
      <c r="CJ878" s="55"/>
      <c r="CK878" s="55"/>
      <c r="CL878" s="55"/>
      <c r="CM878" s="55"/>
      <c r="CN878" s="55"/>
      <c r="CO878" s="55"/>
      <c r="CP878" s="55"/>
      <c r="CQ878" s="55"/>
      <c r="CR878" s="55"/>
      <c r="CS878" s="55"/>
      <c r="CT878" s="55"/>
      <c r="CU878" s="55"/>
      <c r="CV878" s="55"/>
      <c r="CW878" s="55"/>
      <c r="CX878" s="55"/>
      <c r="CY878" s="55"/>
      <c r="CZ878" s="55"/>
      <c r="DA878" s="55"/>
      <c r="DB878" s="55"/>
      <c r="DC878" s="55"/>
      <c r="DD878" s="55"/>
      <c r="DE878" s="55"/>
      <c r="DF878" s="55"/>
      <c r="DG878" s="55"/>
      <c r="DH878" s="55"/>
      <c r="DI878" s="55"/>
      <c r="DJ878" s="55"/>
      <c r="DK878" s="55"/>
      <c r="DL878" s="55"/>
      <c r="DM878" s="55"/>
      <c r="DN878" s="55"/>
      <c r="DO878" s="55"/>
      <c r="DP878" s="55"/>
      <c r="DQ878" s="55"/>
      <c r="DR878" s="55"/>
      <c r="DS878" s="55"/>
      <c r="DT878" s="55"/>
      <c r="DU878" s="55"/>
      <c r="DV878" s="55"/>
    </row>
    <row r="879" spans="1:126" ht="8.25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5"/>
      <c r="BQ879" s="55"/>
      <c r="BR879" s="55"/>
      <c r="BS879" s="55"/>
      <c r="BT879" s="55"/>
      <c r="BU879" s="55"/>
      <c r="BV879" s="55"/>
      <c r="BW879" s="55"/>
      <c r="BX879" s="55"/>
      <c r="BY879" s="55"/>
      <c r="BZ879" s="55"/>
      <c r="CA879" s="55"/>
      <c r="CB879" s="55"/>
      <c r="CC879" s="55"/>
      <c r="CD879" s="55"/>
      <c r="CE879" s="55"/>
      <c r="CF879" s="55"/>
      <c r="CG879" s="55"/>
      <c r="CH879" s="55"/>
      <c r="CI879" s="55"/>
      <c r="CJ879" s="55"/>
      <c r="CK879" s="55"/>
      <c r="CL879" s="55"/>
      <c r="CM879" s="55"/>
      <c r="CN879" s="55"/>
      <c r="CO879" s="55"/>
      <c r="CP879" s="55"/>
      <c r="CQ879" s="55"/>
      <c r="CR879" s="55"/>
      <c r="CS879" s="55"/>
      <c r="CT879" s="55"/>
      <c r="CU879" s="55"/>
      <c r="CV879" s="55"/>
      <c r="CW879" s="55"/>
      <c r="CX879" s="55"/>
      <c r="CY879" s="55"/>
      <c r="CZ879" s="55"/>
      <c r="DA879" s="55"/>
      <c r="DB879" s="55"/>
      <c r="DC879" s="55"/>
      <c r="DD879" s="55"/>
      <c r="DE879" s="55"/>
      <c r="DF879" s="55"/>
      <c r="DG879" s="55"/>
      <c r="DH879" s="55"/>
      <c r="DI879" s="55"/>
      <c r="DJ879" s="55"/>
      <c r="DK879" s="55"/>
      <c r="DL879" s="55"/>
      <c r="DM879" s="55"/>
      <c r="DN879" s="55"/>
      <c r="DO879" s="55"/>
      <c r="DP879" s="55"/>
      <c r="DQ879" s="55"/>
      <c r="DR879" s="55"/>
      <c r="DS879" s="55"/>
      <c r="DT879" s="55"/>
      <c r="DU879" s="55"/>
      <c r="DV879" s="55"/>
    </row>
    <row r="880" spans="1:126" ht="8.25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5"/>
      <c r="BQ880" s="55"/>
      <c r="BR880" s="55"/>
      <c r="BS880" s="55"/>
      <c r="BT880" s="55"/>
      <c r="BU880" s="55"/>
      <c r="BV880" s="55"/>
      <c r="BW880" s="55"/>
      <c r="BX880" s="55"/>
      <c r="BY880" s="55"/>
      <c r="BZ880" s="55"/>
      <c r="CA880" s="55"/>
      <c r="CB880" s="55"/>
      <c r="CC880" s="55"/>
      <c r="CD880" s="55"/>
      <c r="CE880" s="55"/>
      <c r="CF880" s="55"/>
      <c r="CG880" s="55"/>
      <c r="CH880" s="55"/>
      <c r="CI880" s="55"/>
      <c r="CJ880" s="55"/>
      <c r="CK880" s="55"/>
      <c r="CL880" s="55"/>
      <c r="CM880" s="55"/>
      <c r="CN880" s="55"/>
      <c r="CO880" s="55"/>
      <c r="CP880" s="55"/>
      <c r="CQ880" s="55"/>
      <c r="CR880" s="55"/>
      <c r="CS880" s="55"/>
      <c r="CT880" s="55"/>
      <c r="CU880" s="55"/>
      <c r="CV880" s="55"/>
      <c r="CW880" s="55"/>
      <c r="CX880" s="55"/>
      <c r="CY880" s="55"/>
      <c r="CZ880" s="55"/>
      <c r="DA880" s="55"/>
      <c r="DB880" s="55"/>
      <c r="DC880" s="55"/>
      <c r="DD880" s="55"/>
      <c r="DE880" s="55"/>
      <c r="DF880" s="55"/>
      <c r="DG880" s="55"/>
      <c r="DH880" s="55"/>
      <c r="DI880" s="55"/>
      <c r="DJ880" s="55"/>
      <c r="DK880" s="55"/>
      <c r="DL880" s="55"/>
      <c r="DM880" s="55"/>
      <c r="DN880" s="55"/>
      <c r="DO880" s="55"/>
      <c r="DP880" s="55"/>
      <c r="DQ880" s="55"/>
      <c r="DR880" s="55"/>
      <c r="DS880" s="55"/>
      <c r="DT880" s="55"/>
      <c r="DU880" s="55"/>
      <c r="DV880" s="55"/>
    </row>
    <row r="881" spans="1:126" ht="8.25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5"/>
      <c r="BQ881" s="55"/>
      <c r="BR881" s="55"/>
      <c r="BS881" s="55"/>
      <c r="BT881" s="55"/>
      <c r="BU881" s="55"/>
      <c r="BV881" s="55"/>
      <c r="BW881" s="55"/>
      <c r="BX881" s="55"/>
      <c r="BY881" s="55"/>
      <c r="BZ881" s="55"/>
      <c r="CA881" s="55"/>
      <c r="CB881" s="55"/>
      <c r="CC881" s="55"/>
      <c r="CD881" s="55"/>
      <c r="CE881" s="55"/>
      <c r="CF881" s="55"/>
      <c r="CG881" s="55"/>
      <c r="CH881" s="55"/>
      <c r="CI881" s="55"/>
      <c r="CJ881" s="55"/>
      <c r="CK881" s="55"/>
      <c r="CL881" s="55"/>
      <c r="CM881" s="55"/>
      <c r="CN881" s="55"/>
      <c r="CO881" s="55"/>
      <c r="CP881" s="55"/>
      <c r="CQ881" s="55"/>
      <c r="CR881" s="55"/>
      <c r="CS881" s="55"/>
      <c r="CT881" s="55"/>
      <c r="CU881" s="55"/>
      <c r="CV881" s="55"/>
      <c r="CW881" s="55"/>
      <c r="CX881" s="55"/>
      <c r="CY881" s="55"/>
      <c r="CZ881" s="55"/>
      <c r="DA881" s="55"/>
      <c r="DB881" s="55"/>
      <c r="DC881" s="55"/>
      <c r="DD881" s="55"/>
      <c r="DE881" s="55"/>
      <c r="DF881" s="55"/>
      <c r="DG881" s="55"/>
      <c r="DH881" s="55"/>
      <c r="DI881" s="55"/>
      <c r="DJ881" s="55"/>
      <c r="DK881" s="55"/>
      <c r="DL881" s="55"/>
      <c r="DM881" s="55"/>
      <c r="DN881" s="55"/>
      <c r="DO881" s="55"/>
      <c r="DP881" s="55"/>
      <c r="DQ881" s="55"/>
      <c r="DR881" s="55"/>
      <c r="DS881" s="55"/>
      <c r="DT881" s="55"/>
      <c r="DU881" s="55"/>
      <c r="DV881" s="55"/>
    </row>
    <row r="882" spans="1:126" ht="8.25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5"/>
      <c r="BQ882" s="55"/>
      <c r="BR882" s="55"/>
      <c r="BS882" s="55"/>
      <c r="BT882" s="55"/>
      <c r="BU882" s="55"/>
      <c r="BV882" s="55"/>
      <c r="BW882" s="55"/>
      <c r="BX882" s="55"/>
      <c r="BY882" s="55"/>
      <c r="BZ882" s="55"/>
      <c r="CA882" s="55"/>
      <c r="CB882" s="55"/>
      <c r="CC882" s="55"/>
      <c r="CD882" s="55"/>
      <c r="CE882" s="55"/>
      <c r="CF882" s="55"/>
      <c r="CG882" s="55"/>
      <c r="CH882" s="55"/>
      <c r="CI882" s="55"/>
      <c r="CJ882" s="55"/>
      <c r="CK882" s="55"/>
      <c r="CL882" s="55"/>
      <c r="CM882" s="55"/>
      <c r="CN882" s="55"/>
      <c r="CO882" s="55"/>
      <c r="CP882" s="55"/>
      <c r="CQ882" s="55"/>
      <c r="CR882" s="55"/>
      <c r="CS882" s="55"/>
      <c r="CT882" s="55"/>
      <c r="CU882" s="55"/>
      <c r="CV882" s="55"/>
      <c r="CW882" s="55"/>
      <c r="CX882" s="55"/>
      <c r="CY882" s="55"/>
      <c r="CZ882" s="55"/>
      <c r="DA882" s="55"/>
      <c r="DB882" s="55"/>
      <c r="DC882" s="55"/>
      <c r="DD882" s="55"/>
      <c r="DE882" s="55"/>
      <c r="DF882" s="55"/>
      <c r="DG882" s="55"/>
      <c r="DH882" s="55"/>
      <c r="DI882" s="55"/>
      <c r="DJ882" s="55"/>
      <c r="DK882" s="55"/>
      <c r="DL882" s="55"/>
      <c r="DM882" s="55"/>
      <c r="DN882" s="55"/>
      <c r="DO882" s="55"/>
      <c r="DP882" s="55"/>
      <c r="DQ882" s="55"/>
      <c r="DR882" s="55"/>
      <c r="DS882" s="55"/>
      <c r="DT882" s="55"/>
      <c r="DU882" s="55"/>
      <c r="DV882" s="55"/>
    </row>
    <row r="883" spans="1:126" ht="8.25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5"/>
      <c r="BQ883" s="55"/>
      <c r="BR883" s="55"/>
      <c r="BS883" s="55"/>
      <c r="BT883" s="55"/>
      <c r="BU883" s="55"/>
      <c r="BV883" s="55"/>
      <c r="BW883" s="55"/>
      <c r="BX883" s="55"/>
      <c r="BY883" s="55"/>
      <c r="BZ883" s="55"/>
      <c r="CA883" s="55"/>
      <c r="CB883" s="55"/>
      <c r="CC883" s="55"/>
      <c r="CD883" s="55"/>
      <c r="CE883" s="55"/>
      <c r="CF883" s="55"/>
      <c r="CG883" s="55"/>
      <c r="CH883" s="55"/>
      <c r="CI883" s="55"/>
      <c r="CJ883" s="55"/>
      <c r="CK883" s="55"/>
      <c r="CL883" s="55"/>
      <c r="CM883" s="55"/>
      <c r="CN883" s="55"/>
      <c r="CO883" s="55"/>
      <c r="CP883" s="55"/>
      <c r="CQ883" s="55"/>
      <c r="CR883" s="55"/>
      <c r="CS883" s="55"/>
      <c r="CT883" s="55"/>
      <c r="CU883" s="55"/>
      <c r="CV883" s="55"/>
      <c r="CW883" s="55"/>
      <c r="CX883" s="55"/>
      <c r="CY883" s="55"/>
      <c r="CZ883" s="55"/>
      <c r="DA883" s="55"/>
      <c r="DB883" s="55"/>
      <c r="DC883" s="55"/>
      <c r="DD883" s="55"/>
      <c r="DE883" s="55"/>
      <c r="DF883" s="55"/>
      <c r="DG883" s="55"/>
      <c r="DH883" s="55"/>
      <c r="DI883" s="55"/>
      <c r="DJ883" s="55"/>
      <c r="DK883" s="55"/>
      <c r="DL883" s="55"/>
      <c r="DM883" s="55"/>
      <c r="DN883" s="55"/>
      <c r="DO883" s="55"/>
      <c r="DP883" s="55"/>
      <c r="DQ883" s="55"/>
      <c r="DR883" s="55"/>
      <c r="DS883" s="55"/>
      <c r="DT883" s="55"/>
      <c r="DU883" s="55"/>
      <c r="DV883" s="55"/>
    </row>
    <row r="884" spans="1:126" ht="8.25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5"/>
      <c r="BQ884" s="55"/>
      <c r="BR884" s="55"/>
      <c r="BS884" s="55"/>
      <c r="BT884" s="55"/>
      <c r="BU884" s="55"/>
      <c r="BV884" s="55"/>
      <c r="BW884" s="55"/>
      <c r="BX884" s="55"/>
      <c r="BY884" s="55"/>
      <c r="BZ884" s="55"/>
      <c r="CA884" s="55"/>
      <c r="CB884" s="55"/>
      <c r="CC884" s="55"/>
      <c r="CD884" s="55"/>
      <c r="CE884" s="55"/>
      <c r="CF884" s="55"/>
      <c r="CG884" s="55"/>
      <c r="CH884" s="55"/>
      <c r="CI884" s="55"/>
      <c r="CJ884" s="55"/>
      <c r="CK884" s="55"/>
      <c r="CL884" s="55"/>
      <c r="CM884" s="55"/>
      <c r="CN884" s="55"/>
      <c r="CO884" s="55"/>
      <c r="CP884" s="55"/>
      <c r="CQ884" s="55"/>
      <c r="CR884" s="55"/>
      <c r="CS884" s="55"/>
      <c r="CT884" s="55"/>
      <c r="CU884" s="55"/>
      <c r="CV884" s="55"/>
      <c r="CW884" s="55"/>
      <c r="CX884" s="55"/>
      <c r="CY884" s="55"/>
      <c r="CZ884" s="55"/>
      <c r="DA884" s="55"/>
      <c r="DB884" s="55"/>
      <c r="DC884" s="55"/>
      <c r="DD884" s="55"/>
      <c r="DE884" s="55"/>
      <c r="DF884" s="55"/>
      <c r="DG884" s="55"/>
      <c r="DH884" s="55"/>
      <c r="DI884" s="55"/>
      <c r="DJ884" s="55"/>
      <c r="DK884" s="55"/>
      <c r="DL884" s="55"/>
      <c r="DM884" s="55"/>
      <c r="DN884" s="55"/>
      <c r="DO884" s="55"/>
      <c r="DP884" s="55"/>
      <c r="DQ884" s="55"/>
      <c r="DR884" s="55"/>
      <c r="DS884" s="55"/>
      <c r="DT884" s="55"/>
      <c r="DU884" s="55"/>
      <c r="DV884" s="55"/>
    </row>
    <row r="885" spans="1:126" ht="8.25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5"/>
      <c r="BQ885" s="55"/>
      <c r="BR885" s="55"/>
      <c r="BS885" s="55"/>
      <c r="BT885" s="55"/>
      <c r="BU885" s="55"/>
      <c r="BV885" s="55"/>
      <c r="BW885" s="55"/>
      <c r="BX885" s="55"/>
      <c r="BY885" s="55"/>
      <c r="BZ885" s="55"/>
      <c r="CA885" s="55"/>
      <c r="CB885" s="55"/>
      <c r="CC885" s="55"/>
      <c r="CD885" s="55"/>
      <c r="CE885" s="55"/>
      <c r="CF885" s="55"/>
      <c r="CG885" s="55"/>
      <c r="CH885" s="55"/>
      <c r="CI885" s="55"/>
      <c r="CJ885" s="55"/>
      <c r="CK885" s="55"/>
      <c r="CL885" s="55"/>
      <c r="CM885" s="55"/>
      <c r="CN885" s="55"/>
      <c r="CO885" s="55"/>
      <c r="CP885" s="55"/>
      <c r="CQ885" s="55"/>
      <c r="CR885" s="55"/>
      <c r="CS885" s="55"/>
      <c r="CT885" s="55"/>
      <c r="CU885" s="55"/>
      <c r="CV885" s="55"/>
      <c r="CW885" s="55"/>
      <c r="CX885" s="55"/>
      <c r="CY885" s="55"/>
      <c r="CZ885" s="55"/>
      <c r="DA885" s="55"/>
      <c r="DB885" s="55"/>
      <c r="DC885" s="55"/>
      <c r="DD885" s="55"/>
      <c r="DE885" s="55"/>
      <c r="DF885" s="55"/>
      <c r="DG885" s="55"/>
      <c r="DH885" s="55"/>
      <c r="DI885" s="55"/>
      <c r="DJ885" s="55"/>
      <c r="DK885" s="55"/>
      <c r="DL885" s="55"/>
      <c r="DM885" s="55"/>
      <c r="DN885" s="55"/>
      <c r="DO885" s="55"/>
      <c r="DP885" s="55"/>
      <c r="DQ885" s="55"/>
      <c r="DR885" s="55"/>
      <c r="DS885" s="55"/>
      <c r="DT885" s="55"/>
      <c r="DU885" s="55"/>
      <c r="DV885" s="55"/>
    </row>
    <row r="886" spans="1:126" ht="8.25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5"/>
      <c r="BQ886" s="55"/>
      <c r="BR886" s="55"/>
      <c r="BS886" s="55"/>
      <c r="BT886" s="55"/>
      <c r="BU886" s="55"/>
      <c r="BV886" s="55"/>
      <c r="BW886" s="55"/>
      <c r="BX886" s="55"/>
      <c r="BY886" s="55"/>
      <c r="BZ886" s="55"/>
      <c r="CA886" s="55"/>
      <c r="CB886" s="55"/>
      <c r="CC886" s="55"/>
      <c r="CD886" s="55"/>
      <c r="CE886" s="55"/>
      <c r="CF886" s="55"/>
      <c r="CG886" s="55"/>
      <c r="CH886" s="55"/>
      <c r="CI886" s="55"/>
      <c r="CJ886" s="55"/>
      <c r="CK886" s="55"/>
      <c r="CL886" s="55"/>
      <c r="CM886" s="55"/>
      <c r="CN886" s="55"/>
      <c r="CO886" s="55"/>
      <c r="CP886" s="55"/>
      <c r="CQ886" s="55"/>
      <c r="CR886" s="55"/>
      <c r="CS886" s="55"/>
      <c r="CT886" s="55"/>
      <c r="CU886" s="55"/>
      <c r="CV886" s="55"/>
      <c r="CW886" s="55"/>
      <c r="CX886" s="55"/>
      <c r="CY886" s="55"/>
      <c r="CZ886" s="55"/>
      <c r="DA886" s="55"/>
      <c r="DB886" s="55"/>
      <c r="DC886" s="55"/>
      <c r="DD886" s="55"/>
      <c r="DE886" s="55"/>
      <c r="DF886" s="55"/>
      <c r="DG886" s="55"/>
      <c r="DH886" s="55"/>
      <c r="DI886" s="55"/>
      <c r="DJ886" s="55"/>
      <c r="DK886" s="55"/>
      <c r="DL886" s="55"/>
      <c r="DM886" s="55"/>
      <c r="DN886" s="55"/>
      <c r="DO886" s="55"/>
      <c r="DP886" s="55"/>
      <c r="DQ886" s="55"/>
      <c r="DR886" s="55"/>
      <c r="DS886" s="55"/>
      <c r="DT886" s="55"/>
      <c r="DU886" s="55"/>
      <c r="DV886" s="55"/>
    </row>
    <row r="887" spans="1:126" ht="8.25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5"/>
      <c r="BQ887" s="55"/>
      <c r="BR887" s="55"/>
      <c r="BS887" s="55"/>
      <c r="BT887" s="55"/>
      <c r="BU887" s="55"/>
      <c r="BV887" s="55"/>
      <c r="BW887" s="55"/>
      <c r="BX887" s="55"/>
      <c r="BY887" s="55"/>
      <c r="BZ887" s="55"/>
      <c r="CA887" s="55"/>
      <c r="CB887" s="55"/>
      <c r="CC887" s="55"/>
      <c r="CD887" s="55"/>
      <c r="CE887" s="55"/>
      <c r="CF887" s="55"/>
      <c r="CG887" s="55"/>
      <c r="CH887" s="55"/>
      <c r="CI887" s="55"/>
      <c r="CJ887" s="55"/>
      <c r="CK887" s="55"/>
      <c r="CL887" s="55"/>
      <c r="CM887" s="55"/>
      <c r="CN887" s="55"/>
      <c r="CO887" s="55"/>
      <c r="CP887" s="55"/>
      <c r="CQ887" s="55"/>
      <c r="CR887" s="55"/>
      <c r="CS887" s="55"/>
      <c r="CT887" s="55"/>
      <c r="CU887" s="55"/>
      <c r="CV887" s="55"/>
      <c r="CW887" s="55"/>
      <c r="CX887" s="55"/>
      <c r="CY887" s="55"/>
      <c r="CZ887" s="55"/>
      <c r="DA887" s="55"/>
      <c r="DB887" s="55"/>
      <c r="DC887" s="55"/>
      <c r="DD887" s="55"/>
      <c r="DE887" s="55"/>
      <c r="DF887" s="55"/>
      <c r="DG887" s="55"/>
      <c r="DH887" s="55"/>
      <c r="DI887" s="55"/>
      <c r="DJ887" s="55"/>
      <c r="DK887" s="55"/>
      <c r="DL887" s="55"/>
      <c r="DM887" s="55"/>
      <c r="DN887" s="55"/>
      <c r="DO887" s="55"/>
      <c r="DP887" s="55"/>
      <c r="DQ887" s="55"/>
      <c r="DR887" s="55"/>
      <c r="DS887" s="55"/>
      <c r="DT887" s="55"/>
      <c r="DU887" s="55"/>
      <c r="DV887" s="55"/>
    </row>
    <row r="888" spans="1:126" ht="8.25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5"/>
      <c r="BQ888" s="55"/>
      <c r="BR888" s="55"/>
      <c r="BS888" s="55"/>
      <c r="BT888" s="55"/>
      <c r="BU888" s="55"/>
      <c r="BV888" s="55"/>
      <c r="BW888" s="55"/>
      <c r="BX888" s="55"/>
      <c r="BY888" s="55"/>
      <c r="BZ888" s="55"/>
      <c r="CA888" s="55"/>
      <c r="CB888" s="55"/>
      <c r="CC888" s="55"/>
      <c r="CD888" s="55"/>
      <c r="CE888" s="55"/>
      <c r="CF888" s="55"/>
      <c r="CG888" s="55"/>
      <c r="CH888" s="55"/>
      <c r="CI888" s="55"/>
      <c r="CJ888" s="55"/>
      <c r="CK888" s="55"/>
      <c r="CL888" s="55"/>
      <c r="CM888" s="55"/>
      <c r="CN888" s="55"/>
      <c r="CO888" s="55"/>
      <c r="CP888" s="55"/>
      <c r="CQ888" s="55"/>
      <c r="CR888" s="55"/>
      <c r="CS888" s="55"/>
      <c r="CT888" s="55"/>
      <c r="CU888" s="55"/>
      <c r="CV888" s="55"/>
      <c r="CW888" s="55"/>
      <c r="CX888" s="55"/>
      <c r="CY888" s="55"/>
      <c r="CZ888" s="55"/>
      <c r="DA888" s="55"/>
      <c r="DB888" s="55"/>
      <c r="DC888" s="55"/>
      <c r="DD888" s="55"/>
      <c r="DE888" s="55"/>
      <c r="DF888" s="55"/>
      <c r="DG888" s="55"/>
      <c r="DH888" s="55"/>
      <c r="DI888" s="55"/>
      <c r="DJ888" s="55"/>
      <c r="DK888" s="55"/>
      <c r="DL888" s="55"/>
      <c r="DM888" s="55"/>
      <c r="DN888" s="55"/>
      <c r="DO888" s="55"/>
      <c r="DP888" s="55"/>
      <c r="DQ888" s="55"/>
      <c r="DR888" s="55"/>
      <c r="DS888" s="55"/>
      <c r="DT888" s="55"/>
      <c r="DU888" s="55"/>
      <c r="DV888" s="55"/>
    </row>
    <row r="889" spans="1:126" ht="8.25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5"/>
      <c r="BQ889" s="55"/>
      <c r="BR889" s="55"/>
      <c r="BS889" s="55"/>
      <c r="BT889" s="55"/>
      <c r="BU889" s="55"/>
      <c r="BV889" s="55"/>
      <c r="BW889" s="55"/>
      <c r="BX889" s="55"/>
      <c r="BY889" s="55"/>
      <c r="BZ889" s="55"/>
      <c r="CA889" s="55"/>
      <c r="CB889" s="55"/>
      <c r="CC889" s="55"/>
      <c r="CD889" s="55"/>
      <c r="CE889" s="55"/>
      <c r="CF889" s="55"/>
      <c r="CG889" s="55"/>
      <c r="CH889" s="55"/>
      <c r="CI889" s="55"/>
      <c r="CJ889" s="55"/>
      <c r="CK889" s="55"/>
      <c r="CL889" s="55"/>
      <c r="CM889" s="55"/>
      <c r="CN889" s="55"/>
      <c r="CO889" s="55"/>
      <c r="CP889" s="55"/>
      <c r="CQ889" s="55"/>
      <c r="CR889" s="55"/>
      <c r="CS889" s="55"/>
      <c r="CT889" s="55"/>
      <c r="CU889" s="55"/>
      <c r="CV889" s="55"/>
      <c r="CW889" s="55"/>
      <c r="CX889" s="55"/>
      <c r="CY889" s="55"/>
      <c r="CZ889" s="55"/>
      <c r="DA889" s="55"/>
      <c r="DB889" s="55"/>
      <c r="DC889" s="55"/>
      <c r="DD889" s="55"/>
      <c r="DE889" s="55"/>
      <c r="DF889" s="55"/>
      <c r="DG889" s="55"/>
      <c r="DH889" s="55"/>
      <c r="DI889" s="55"/>
      <c r="DJ889" s="55"/>
      <c r="DK889" s="55"/>
      <c r="DL889" s="55"/>
      <c r="DM889" s="55"/>
      <c r="DN889" s="55"/>
      <c r="DO889" s="55"/>
      <c r="DP889" s="55"/>
      <c r="DQ889" s="55"/>
      <c r="DR889" s="55"/>
      <c r="DS889" s="55"/>
      <c r="DT889" s="55"/>
      <c r="DU889" s="55"/>
      <c r="DV889" s="55"/>
    </row>
    <row r="890" spans="1:126" ht="8.25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5"/>
      <c r="BQ890" s="55"/>
      <c r="BR890" s="55"/>
      <c r="BS890" s="55"/>
      <c r="BT890" s="55"/>
      <c r="BU890" s="55"/>
      <c r="BV890" s="55"/>
      <c r="BW890" s="55"/>
      <c r="BX890" s="55"/>
      <c r="BY890" s="55"/>
      <c r="BZ890" s="55"/>
      <c r="CA890" s="55"/>
      <c r="CB890" s="55"/>
      <c r="CC890" s="55"/>
      <c r="CD890" s="55"/>
      <c r="CE890" s="55"/>
      <c r="CF890" s="55"/>
      <c r="CG890" s="55"/>
      <c r="CH890" s="55"/>
      <c r="CI890" s="55"/>
      <c r="CJ890" s="55"/>
      <c r="CK890" s="55"/>
      <c r="CL890" s="55"/>
      <c r="CM890" s="55"/>
      <c r="CN890" s="55"/>
      <c r="CO890" s="55"/>
      <c r="CP890" s="55"/>
      <c r="CQ890" s="55"/>
      <c r="CR890" s="55"/>
      <c r="CS890" s="55"/>
      <c r="CT890" s="55"/>
      <c r="CU890" s="55"/>
      <c r="CV890" s="55"/>
      <c r="CW890" s="55"/>
      <c r="CX890" s="55"/>
      <c r="CY890" s="55"/>
      <c r="CZ890" s="55"/>
      <c r="DA890" s="55"/>
      <c r="DB890" s="55"/>
      <c r="DC890" s="55"/>
      <c r="DD890" s="55"/>
      <c r="DE890" s="55"/>
      <c r="DF890" s="55"/>
      <c r="DG890" s="55"/>
      <c r="DH890" s="55"/>
      <c r="DI890" s="55"/>
      <c r="DJ890" s="55"/>
      <c r="DK890" s="55"/>
      <c r="DL890" s="55"/>
      <c r="DM890" s="55"/>
      <c r="DN890" s="55"/>
      <c r="DO890" s="55"/>
      <c r="DP890" s="55"/>
      <c r="DQ890" s="55"/>
      <c r="DR890" s="55"/>
      <c r="DS890" s="55"/>
      <c r="DT890" s="55"/>
      <c r="DU890" s="55"/>
      <c r="DV890" s="55"/>
    </row>
    <row r="891" spans="1:126" ht="8.25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5"/>
      <c r="BQ891" s="55"/>
      <c r="BR891" s="55"/>
      <c r="BS891" s="55"/>
      <c r="BT891" s="55"/>
      <c r="BU891" s="55"/>
      <c r="BV891" s="55"/>
      <c r="BW891" s="55"/>
      <c r="BX891" s="55"/>
      <c r="BY891" s="55"/>
      <c r="BZ891" s="55"/>
      <c r="CA891" s="55"/>
      <c r="CB891" s="55"/>
      <c r="CC891" s="55"/>
      <c r="CD891" s="55"/>
      <c r="CE891" s="55"/>
      <c r="CF891" s="55"/>
      <c r="CG891" s="55"/>
      <c r="CH891" s="55"/>
      <c r="CI891" s="55"/>
      <c r="CJ891" s="55"/>
      <c r="CK891" s="55"/>
      <c r="CL891" s="55"/>
      <c r="CM891" s="55"/>
      <c r="CN891" s="55"/>
      <c r="CO891" s="55"/>
      <c r="CP891" s="55"/>
      <c r="CQ891" s="55"/>
      <c r="CR891" s="55"/>
      <c r="CS891" s="55"/>
      <c r="CT891" s="55"/>
      <c r="CU891" s="55"/>
      <c r="CV891" s="55"/>
      <c r="CW891" s="55"/>
      <c r="CX891" s="55"/>
      <c r="CY891" s="55"/>
      <c r="CZ891" s="55"/>
      <c r="DA891" s="55"/>
      <c r="DB891" s="55"/>
      <c r="DC891" s="55"/>
      <c r="DD891" s="55"/>
      <c r="DE891" s="55"/>
      <c r="DF891" s="55"/>
      <c r="DG891" s="55"/>
      <c r="DH891" s="55"/>
      <c r="DI891" s="55"/>
      <c r="DJ891" s="55"/>
      <c r="DK891" s="55"/>
      <c r="DL891" s="55"/>
      <c r="DM891" s="55"/>
      <c r="DN891" s="55"/>
      <c r="DO891" s="55"/>
      <c r="DP891" s="55"/>
      <c r="DQ891" s="55"/>
      <c r="DR891" s="55"/>
      <c r="DS891" s="55"/>
      <c r="DT891" s="55"/>
      <c r="DU891" s="55"/>
      <c r="DV891" s="55"/>
    </row>
    <row r="892" spans="1:126" ht="8.25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5"/>
      <c r="BQ892" s="55"/>
      <c r="BR892" s="55"/>
      <c r="BS892" s="55"/>
      <c r="BT892" s="55"/>
      <c r="BU892" s="55"/>
      <c r="BV892" s="55"/>
      <c r="BW892" s="55"/>
      <c r="BX892" s="55"/>
      <c r="BY892" s="55"/>
      <c r="BZ892" s="55"/>
      <c r="CA892" s="55"/>
      <c r="CB892" s="55"/>
      <c r="CC892" s="55"/>
      <c r="CD892" s="55"/>
      <c r="CE892" s="55"/>
      <c r="CF892" s="55"/>
      <c r="CG892" s="55"/>
      <c r="CH892" s="55"/>
      <c r="CI892" s="55"/>
      <c r="CJ892" s="55"/>
      <c r="CK892" s="55"/>
      <c r="CL892" s="55"/>
      <c r="CM892" s="55"/>
      <c r="CN892" s="55"/>
      <c r="CO892" s="55"/>
      <c r="CP892" s="55"/>
      <c r="CQ892" s="55"/>
      <c r="CR892" s="55"/>
      <c r="CS892" s="55"/>
      <c r="CT892" s="55"/>
      <c r="CU892" s="55"/>
      <c r="CV892" s="55"/>
      <c r="CW892" s="55"/>
      <c r="CX892" s="55"/>
      <c r="CY892" s="55"/>
      <c r="CZ892" s="55"/>
      <c r="DA892" s="55"/>
      <c r="DB892" s="55"/>
      <c r="DC892" s="55"/>
      <c r="DD892" s="55"/>
      <c r="DE892" s="55"/>
      <c r="DF892" s="55"/>
      <c r="DG892" s="55"/>
      <c r="DH892" s="55"/>
      <c r="DI892" s="55"/>
      <c r="DJ892" s="55"/>
      <c r="DK892" s="55"/>
      <c r="DL892" s="55"/>
      <c r="DM892" s="55"/>
      <c r="DN892" s="55"/>
      <c r="DO892" s="55"/>
      <c r="DP892" s="55"/>
      <c r="DQ892" s="55"/>
      <c r="DR892" s="55"/>
      <c r="DS892" s="55"/>
      <c r="DT892" s="55"/>
      <c r="DU892" s="55"/>
      <c r="DV892" s="55"/>
    </row>
    <row r="893" spans="1:126" ht="8.25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5"/>
      <c r="BQ893" s="55"/>
      <c r="BR893" s="55"/>
      <c r="BS893" s="55"/>
      <c r="BT893" s="55"/>
      <c r="BU893" s="55"/>
      <c r="BV893" s="55"/>
      <c r="BW893" s="55"/>
      <c r="BX893" s="55"/>
      <c r="BY893" s="55"/>
      <c r="BZ893" s="55"/>
      <c r="CA893" s="55"/>
      <c r="CB893" s="55"/>
      <c r="CC893" s="55"/>
      <c r="CD893" s="55"/>
      <c r="CE893" s="55"/>
      <c r="CF893" s="55"/>
      <c r="CG893" s="55"/>
      <c r="CH893" s="55"/>
      <c r="CI893" s="55"/>
      <c r="CJ893" s="55"/>
      <c r="CK893" s="55"/>
      <c r="CL893" s="55"/>
      <c r="CM893" s="55"/>
      <c r="CN893" s="55"/>
      <c r="CO893" s="55"/>
      <c r="CP893" s="55"/>
      <c r="CQ893" s="55"/>
      <c r="CR893" s="55"/>
      <c r="CS893" s="55"/>
      <c r="CT893" s="55"/>
      <c r="CU893" s="55"/>
      <c r="CV893" s="55"/>
      <c r="CW893" s="55"/>
      <c r="CX893" s="55"/>
      <c r="CY893" s="55"/>
      <c r="CZ893" s="55"/>
      <c r="DA893" s="55"/>
      <c r="DB893" s="55"/>
      <c r="DC893" s="55"/>
      <c r="DD893" s="55"/>
      <c r="DE893" s="55"/>
      <c r="DF893" s="55"/>
      <c r="DG893" s="55"/>
      <c r="DH893" s="55"/>
      <c r="DI893" s="55"/>
      <c r="DJ893" s="55"/>
      <c r="DK893" s="55"/>
      <c r="DL893" s="55"/>
      <c r="DM893" s="55"/>
      <c r="DN893" s="55"/>
      <c r="DO893" s="55"/>
      <c r="DP893" s="55"/>
      <c r="DQ893" s="55"/>
      <c r="DR893" s="55"/>
      <c r="DS893" s="55"/>
      <c r="DT893" s="55"/>
      <c r="DU893" s="55"/>
      <c r="DV893" s="55"/>
    </row>
    <row r="894" spans="1:126" ht="8.25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5"/>
      <c r="BQ894" s="55"/>
      <c r="BR894" s="55"/>
      <c r="BS894" s="55"/>
      <c r="BT894" s="55"/>
      <c r="BU894" s="55"/>
      <c r="BV894" s="55"/>
      <c r="BW894" s="55"/>
      <c r="BX894" s="55"/>
      <c r="BY894" s="55"/>
      <c r="BZ894" s="55"/>
      <c r="CA894" s="55"/>
      <c r="CB894" s="55"/>
      <c r="CC894" s="55"/>
      <c r="CD894" s="55"/>
      <c r="CE894" s="55"/>
      <c r="CF894" s="55"/>
      <c r="CG894" s="55"/>
      <c r="CH894" s="55"/>
      <c r="CI894" s="55"/>
      <c r="CJ894" s="55"/>
      <c r="CK894" s="55"/>
      <c r="CL894" s="55"/>
      <c r="CM894" s="55"/>
      <c r="CN894" s="55"/>
      <c r="CO894" s="55"/>
      <c r="CP894" s="55"/>
      <c r="CQ894" s="55"/>
      <c r="CR894" s="55"/>
      <c r="CS894" s="55"/>
      <c r="CT894" s="55"/>
      <c r="CU894" s="55"/>
      <c r="CV894" s="55"/>
      <c r="CW894" s="55"/>
      <c r="CX894" s="55"/>
      <c r="CY894" s="55"/>
      <c r="CZ894" s="55"/>
      <c r="DA894" s="55"/>
      <c r="DB894" s="55"/>
      <c r="DC894" s="55"/>
      <c r="DD894" s="55"/>
      <c r="DE894" s="55"/>
      <c r="DF894" s="55"/>
      <c r="DG894" s="55"/>
      <c r="DH894" s="55"/>
      <c r="DI894" s="55"/>
      <c r="DJ894" s="55"/>
      <c r="DK894" s="55"/>
      <c r="DL894" s="55"/>
      <c r="DM894" s="55"/>
      <c r="DN894" s="55"/>
      <c r="DO894" s="55"/>
      <c r="DP894" s="55"/>
      <c r="DQ894" s="55"/>
      <c r="DR894" s="55"/>
      <c r="DS894" s="55"/>
      <c r="DT894" s="55"/>
      <c r="DU894" s="55"/>
      <c r="DV894" s="55"/>
    </row>
    <row r="895" spans="1:126" ht="8.25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5"/>
      <c r="BQ895" s="55"/>
      <c r="BR895" s="55"/>
      <c r="BS895" s="55"/>
      <c r="BT895" s="55"/>
      <c r="BU895" s="55"/>
      <c r="BV895" s="55"/>
      <c r="BW895" s="55"/>
      <c r="BX895" s="55"/>
      <c r="BY895" s="55"/>
      <c r="BZ895" s="55"/>
      <c r="CA895" s="55"/>
      <c r="CB895" s="55"/>
      <c r="CC895" s="55"/>
      <c r="CD895" s="55"/>
      <c r="CE895" s="55"/>
      <c r="CF895" s="55"/>
      <c r="CG895" s="55"/>
      <c r="CH895" s="55"/>
      <c r="CI895" s="55"/>
      <c r="CJ895" s="55"/>
      <c r="CK895" s="55"/>
      <c r="CL895" s="55"/>
      <c r="CM895" s="55"/>
      <c r="CN895" s="55"/>
      <c r="CO895" s="55"/>
      <c r="CP895" s="55"/>
      <c r="CQ895" s="55"/>
      <c r="CR895" s="55"/>
      <c r="CS895" s="55"/>
      <c r="CT895" s="55"/>
      <c r="CU895" s="55"/>
      <c r="CV895" s="55"/>
      <c r="CW895" s="55"/>
      <c r="CX895" s="55"/>
      <c r="CY895" s="55"/>
      <c r="CZ895" s="55"/>
      <c r="DA895" s="55"/>
      <c r="DB895" s="55"/>
      <c r="DC895" s="55"/>
      <c r="DD895" s="55"/>
      <c r="DE895" s="55"/>
      <c r="DF895" s="55"/>
      <c r="DG895" s="55"/>
      <c r="DH895" s="55"/>
      <c r="DI895" s="55"/>
      <c r="DJ895" s="55"/>
      <c r="DK895" s="55"/>
      <c r="DL895" s="55"/>
      <c r="DM895" s="55"/>
      <c r="DN895" s="55"/>
      <c r="DO895" s="55"/>
      <c r="DP895" s="55"/>
      <c r="DQ895" s="55"/>
      <c r="DR895" s="55"/>
      <c r="DS895" s="55"/>
      <c r="DT895" s="55"/>
      <c r="DU895" s="55"/>
      <c r="DV895" s="55"/>
    </row>
    <row r="896" spans="1:126" ht="8.25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5"/>
      <c r="BQ896" s="55"/>
      <c r="BR896" s="55"/>
      <c r="BS896" s="55"/>
      <c r="BT896" s="55"/>
      <c r="BU896" s="55"/>
      <c r="BV896" s="55"/>
      <c r="BW896" s="55"/>
      <c r="BX896" s="55"/>
      <c r="BY896" s="55"/>
      <c r="BZ896" s="55"/>
      <c r="CA896" s="55"/>
      <c r="CB896" s="55"/>
      <c r="CC896" s="55"/>
      <c r="CD896" s="55"/>
      <c r="CE896" s="55"/>
      <c r="CF896" s="55"/>
      <c r="CG896" s="55"/>
      <c r="CH896" s="55"/>
      <c r="CI896" s="55"/>
      <c r="CJ896" s="55"/>
      <c r="CK896" s="55"/>
      <c r="CL896" s="55"/>
      <c r="CM896" s="55"/>
      <c r="CN896" s="55"/>
      <c r="CO896" s="55"/>
      <c r="CP896" s="55"/>
      <c r="CQ896" s="55"/>
      <c r="CR896" s="55"/>
      <c r="CS896" s="55"/>
      <c r="CT896" s="55"/>
      <c r="CU896" s="55"/>
      <c r="CV896" s="55"/>
      <c r="CW896" s="55"/>
      <c r="CX896" s="55"/>
      <c r="CY896" s="55"/>
      <c r="CZ896" s="55"/>
      <c r="DA896" s="55"/>
      <c r="DB896" s="55"/>
      <c r="DC896" s="55"/>
      <c r="DD896" s="55"/>
      <c r="DE896" s="55"/>
      <c r="DF896" s="55"/>
      <c r="DG896" s="55"/>
      <c r="DH896" s="55"/>
      <c r="DI896" s="55"/>
      <c r="DJ896" s="55"/>
      <c r="DK896" s="55"/>
      <c r="DL896" s="55"/>
      <c r="DM896" s="55"/>
      <c r="DN896" s="55"/>
      <c r="DO896" s="55"/>
      <c r="DP896" s="55"/>
      <c r="DQ896" s="55"/>
      <c r="DR896" s="55"/>
      <c r="DS896" s="55"/>
      <c r="DT896" s="55"/>
      <c r="DU896" s="55"/>
      <c r="DV896" s="55"/>
    </row>
    <row r="897" spans="1:126" ht="8.25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5"/>
      <c r="BQ897" s="55"/>
      <c r="BR897" s="55"/>
      <c r="BS897" s="55"/>
      <c r="BT897" s="55"/>
      <c r="BU897" s="55"/>
      <c r="BV897" s="55"/>
      <c r="BW897" s="55"/>
      <c r="BX897" s="55"/>
      <c r="BY897" s="55"/>
      <c r="BZ897" s="55"/>
      <c r="CA897" s="55"/>
      <c r="CB897" s="55"/>
      <c r="CC897" s="55"/>
      <c r="CD897" s="55"/>
      <c r="CE897" s="55"/>
      <c r="CF897" s="55"/>
      <c r="CG897" s="55"/>
      <c r="CH897" s="55"/>
      <c r="CI897" s="55"/>
      <c r="CJ897" s="55"/>
      <c r="CK897" s="55"/>
      <c r="CL897" s="55"/>
      <c r="CM897" s="55"/>
      <c r="CN897" s="55"/>
      <c r="CO897" s="55"/>
      <c r="CP897" s="55"/>
      <c r="CQ897" s="55"/>
      <c r="CR897" s="55"/>
      <c r="CS897" s="55"/>
      <c r="CT897" s="55"/>
      <c r="CU897" s="55"/>
      <c r="CV897" s="55"/>
      <c r="CW897" s="55"/>
      <c r="CX897" s="55"/>
      <c r="CY897" s="55"/>
      <c r="CZ897" s="55"/>
      <c r="DA897" s="55"/>
      <c r="DB897" s="55"/>
      <c r="DC897" s="55"/>
      <c r="DD897" s="55"/>
      <c r="DE897" s="55"/>
      <c r="DF897" s="55"/>
      <c r="DG897" s="55"/>
      <c r="DH897" s="55"/>
      <c r="DI897" s="55"/>
      <c r="DJ897" s="55"/>
      <c r="DK897" s="55"/>
      <c r="DL897" s="55"/>
      <c r="DM897" s="55"/>
      <c r="DN897" s="55"/>
      <c r="DO897" s="55"/>
      <c r="DP897" s="55"/>
      <c r="DQ897" s="55"/>
      <c r="DR897" s="55"/>
      <c r="DS897" s="55"/>
      <c r="DT897" s="55"/>
      <c r="DU897" s="55"/>
      <c r="DV897" s="55"/>
    </row>
    <row r="898" spans="1:126" ht="8.25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5"/>
      <c r="BQ898" s="55"/>
      <c r="BR898" s="55"/>
      <c r="BS898" s="55"/>
      <c r="BT898" s="55"/>
      <c r="BU898" s="55"/>
      <c r="BV898" s="55"/>
      <c r="BW898" s="55"/>
      <c r="BX898" s="55"/>
      <c r="BY898" s="55"/>
      <c r="BZ898" s="55"/>
      <c r="CA898" s="55"/>
      <c r="CB898" s="55"/>
      <c r="CC898" s="55"/>
      <c r="CD898" s="55"/>
      <c r="CE898" s="55"/>
      <c r="CF898" s="55"/>
      <c r="CG898" s="55"/>
      <c r="CH898" s="55"/>
      <c r="CI898" s="55"/>
      <c r="CJ898" s="55"/>
      <c r="CK898" s="55"/>
      <c r="CL898" s="55"/>
      <c r="CM898" s="55"/>
      <c r="CN898" s="55"/>
      <c r="CO898" s="55"/>
      <c r="CP898" s="55"/>
      <c r="CQ898" s="55"/>
      <c r="CR898" s="55"/>
      <c r="CS898" s="55"/>
      <c r="CT898" s="55"/>
      <c r="CU898" s="55"/>
      <c r="CV898" s="55"/>
      <c r="CW898" s="55"/>
      <c r="CX898" s="55"/>
      <c r="CY898" s="55"/>
      <c r="CZ898" s="55"/>
      <c r="DA898" s="55"/>
      <c r="DB898" s="55"/>
      <c r="DC898" s="55"/>
      <c r="DD898" s="55"/>
      <c r="DE898" s="55"/>
      <c r="DF898" s="55"/>
      <c r="DG898" s="55"/>
      <c r="DH898" s="55"/>
      <c r="DI898" s="55"/>
      <c r="DJ898" s="55"/>
      <c r="DK898" s="55"/>
      <c r="DL898" s="55"/>
      <c r="DM898" s="55"/>
      <c r="DN898" s="55"/>
      <c r="DO898" s="55"/>
      <c r="DP898" s="55"/>
      <c r="DQ898" s="55"/>
      <c r="DR898" s="55"/>
      <c r="DS898" s="55"/>
      <c r="DT898" s="55"/>
      <c r="DU898" s="55"/>
      <c r="DV898" s="55"/>
    </row>
    <row r="899" spans="1:126" ht="8.25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5"/>
      <c r="BQ899" s="55"/>
      <c r="BR899" s="55"/>
      <c r="BS899" s="55"/>
      <c r="BT899" s="55"/>
      <c r="BU899" s="55"/>
      <c r="BV899" s="55"/>
      <c r="BW899" s="55"/>
      <c r="BX899" s="55"/>
      <c r="BY899" s="55"/>
      <c r="BZ899" s="55"/>
      <c r="CA899" s="55"/>
      <c r="CB899" s="55"/>
      <c r="CC899" s="55"/>
      <c r="CD899" s="55"/>
      <c r="CE899" s="55"/>
      <c r="CF899" s="55"/>
      <c r="CG899" s="55"/>
      <c r="CH899" s="55"/>
      <c r="CI899" s="55"/>
      <c r="CJ899" s="55"/>
      <c r="CK899" s="55"/>
      <c r="CL899" s="55"/>
      <c r="CM899" s="55"/>
      <c r="CN899" s="55"/>
      <c r="CO899" s="55"/>
      <c r="CP899" s="55"/>
      <c r="CQ899" s="55"/>
      <c r="CR899" s="55"/>
      <c r="CS899" s="55"/>
      <c r="CT899" s="55"/>
      <c r="CU899" s="55"/>
      <c r="CV899" s="55"/>
      <c r="CW899" s="55"/>
      <c r="CX899" s="55"/>
      <c r="CY899" s="55"/>
      <c r="CZ899" s="55"/>
      <c r="DA899" s="55"/>
      <c r="DB899" s="55"/>
      <c r="DC899" s="55"/>
      <c r="DD899" s="55"/>
      <c r="DE899" s="55"/>
      <c r="DF899" s="55"/>
      <c r="DG899" s="55"/>
      <c r="DH899" s="55"/>
      <c r="DI899" s="55"/>
      <c r="DJ899" s="55"/>
      <c r="DK899" s="55"/>
      <c r="DL899" s="55"/>
      <c r="DM899" s="55"/>
      <c r="DN899" s="55"/>
      <c r="DO899" s="55"/>
      <c r="DP899" s="55"/>
      <c r="DQ899" s="55"/>
      <c r="DR899" s="55"/>
      <c r="DS899" s="55"/>
      <c r="DT899" s="55"/>
      <c r="DU899" s="55"/>
      <c r="DV899" s="55"/>
    </row>
    <row r="900" spans="1:126" ht="8.25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5"/>
      <c r="BQ900" s="55"/>
      <c r="BR900" s="55"/>
      <c r="BS900" s="55"/>
      <c r="BT900" s="55"/>
      <c r="BU900" s="55"/>
      <c r="BV900" s="55"/>
      <c r="BW900" s="55"/>
      <c r="BX900" s="55"/>
      <c r="BY900" s="55"/>
      <c r="BZ900" s="55"/>
      <c r="CA900" s="55"/>
      <c r="CB900" s="55"/>
      <c r="CC900" s="55"/>
      <c r="CD900" s="55"/>
      <c r="CE900" s="55"/>
      <c r="CF900" s="55"/>
      <c r="CG900" s="55"/>
      <c r="CH900" s="55"/>
      <c r="CI900" s="55"/>
      <c r="CJ900" s="55"/>
      <c r="CK900" s="55"/>
      <c r="CL900" s="55"/>
      <c r="CM900" s="55"/>
      <c r="CN900" s="55"/>
      <c r="CO900" s="55"/>
      <c r="CP900" s="55"/>
      <c r="CQ900" s="55"/>
      <c r="CR900" s="55"/>
      <c r="CS900" s="55"/>
      <c r="CT900" s="55"/>
      <c r="CU900" s="55"/>
      <c r="CV900" s="55"/>
      <c r="CW900" s="55"/>
      <c r="CX900" s="55"/>
      <c r="CY900" s="55"/>
      <c r="CZ900" s="55"/>
      <c r="DA900" s="55"/>
      <c r="DB900" s="55"/>
      <c r="DC900" s="55"/>
      <c r="DD900" s="55"/>
      <c r="DE900" s="55"/>
      <c r="DF900" s="55"/>
      <c r="DG900" s="55"/>
      <c r="DH900" s="55"/>
      <c r="DI900" s="55"/>
      <c r="DJ900" s="55"/>
      <c r="DK900" s="55"/>
      <c r="DL900" s="55"/>
      <c r="DM900" s="55"/>
      <c r="DN900" s="55"/>
      <c r="DO900" s="55"/>
      <c r="DP900" s="55"/>
      <c r="DQ900" s="55"/>
      <c r="DR900" s="55"/>
      <c r="DS900" s="55"/>
      <c r="DT900" s="55"/>
      <c r="DU900" s="55"/>
      <c r="DV900" s="55"/>
    </row>
    <row r="901" spans="1:126" ht="8.25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5"/>
      <c r="BQ901" s="55"/>
      <c r="BR901" s="55"/>
      <c r="BS901" s="55"/>
      <c r="BT901" s="55"/>
      <c r="BU901" s="55"/>
      <c r="BV901" s="55"/>
      <c r="BW901" s="55"/>
      <c r="BX901" s="55"/>
      <c r="BY901" s="55"/>
      <c r="BZ901" s="55"/>
      <c r="CA901" s="55"/>
      <c r="CB901" s="55"/>
      <c r="CC901" s="55"/>
      <c r="CD901" s="55"/>
      <c r="CE901" s="55"/>
      <c r="CF901" s="55"/>
      <c r="CG901" s="55"/>
      <c r="CH901" s="55"/>
      <c r="CI901" s="55"/>
      <c r="CJ901" s="55"/>
      <c r="CK901" s="55"/>
      <c r="CL901" s="55"/>
      <c r="CM901" s="55"/>
      <c r="CN901" s="55"/>
      <c r="CO901" s="55"/>
      <c r="CP901" s="55"/>
      <c r="CQ901" s="55"/>
      <c r="CR901" s="55"/>
      <c r="CS901" s="55"/>
      <c r="CT901" s="55"/>
      <c r="CU901" s="55"/>
      <c r="CV901" s="55"/>
      <c r="CW901" s="55"/>
      <c r="CX901" s="55"/>
      <c r="CY901" s="55"/>
      <c r="CZ901" s="55"/>
      <c r="DA901" s="55"/>
      <c r="DB901" s="55"/>
      <c r="DC901" s="55"/>
      <c r="DD901" s="55"/>
      <c r="DE901" s="55"/>
      <c r="DF901" s="55"/>
      <c r="DG901" s="55"/>
      <c r="DH901" s="55"/>
      <c r="DI901" s="55"/>
      <c r="DJ901" s="55"/>
      <c r="DK901" s="55"/>
      <c r="DL901" s="55"/>
      <c r="DM901" s="55"/>
      <c r="DN901" s="55"/>
      <c r="DO901" s="55"/>
      <c r="DP901" s="55"/>
      <c r="DQ901" s="55"/>
      <c r="DR901" s="55"/>
      <c r="DS901" s="55"/>
      <c r="DT901" s="55"/>
      <c r="DU901" s="55"/>
      <c r="DV901" s="55"/>
    </row>
    <row r="902" spans="1:126" ht="8.25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5"/>
      <c r="BQ902" s="55"/>
      <c r="BR902" s="55"/>
      <c r="BS902" s="55"/>
      <c r="BT902" s="55"/>
      <c r="BU902" s="55"/>
      <c r="BV902" s="55"/>
      <c r="BW902" s="55"/>
      <c r="BX902" s="55"/>
      <c r="BY902" s="55"/>
      <c r="BZ902" s="55"/>
      <c r="CA902" s="55"/>
      <c r="CB902" s="55"/>
      <c r="CC902" s="55"/>
      <c r="CD902" s="55"/>
      <c r="CE902" s="55"/>
      <c r="CF902" s="55"/>
      <c r="CG902" s="55"/>
      <c r="CH902" s="55"/>
      <c r="CI902" s="55"/>
      <c r="CJ902" s="55"/>
      <c r="CK902" s="55"/>
      <c r="CL902" s="55"/>
      <c r="CM902" s="55"/>
      <c r="CN902" s="55"/>
      <c r="CO902" s="55"/>
      <c r="CP902" s="55"/>
      <c r="CQ902" s="55"/>
      <c r="CR902" s="55"/>
      <c r="CS902" s="55"/>
      <c r="CT902" s="55"/>
      <c r="CU902" s="55"/>
      <c r="CV902" s="55"/>
      <c r="CW902" s="55"/>
      <c r="CX902" s="55"/>
      <c r="CY902" s="55"/>
      <c r="CZ902" s="55"/>
      <c r="DA902" s="55"/>
      <c r="DB902" s="55"/>
      <c r="DC902" s="55"/>
      <c r="DD902" s="55"/>
      <c r="DE902" s="55"/>
      <c r="DF902" s="55"/>
      <c r="DG902" s="55"/>
      <c r="DH902" s="55"/>
      <c r="DI902" s="55"/>
      <c r="DJ902" s="55"/>
      <c r="DK902" s="55"/>
      <c r="DL902" s="55"/>
      <c r="DM902" s="55"/>
      <c r="DN902" s="55"/>
      <c r="DO902" s="55"/>
      <c r="DP902" s="55"/>
      <c r="DQ902" s="55"/>
      <c r="DR902" s="55"/>
      <c r="DS902" s="55"/>
      <c r="DT902" s="55"/>
      <c r="DU902" s="55"/>
      <c r="DV902" s="55"/>
    </row>
    <row r="903" spans="1:126" ht="8.25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5"/>
      <c r="BQ903" s="55"/>
      <c r="BR903" s="55"/>
      <c r="BS903" s="55"/>
      <c r="BT903" s="55"/>
      <c r="BU903" s="55"/>
      <c r="BV903" s="55"/>
      <c r="BW903" s="55"/>
      <c r="BX903" s="55"/>
      <c r="BY903" s="55"/>
      <c r="BZ903" s="55"/>
      <c r="CA903" s="55"/>
      <c r="CB903" s="55"/>
      <c r="CC903" s="55"/>
      <c r="CD903" s="55"/>
      <c r="CE903" s="55"/>
      <c r="CF903" s="55"/>
      <c r="CG903" s="55"/>
      <c r="CH903" s="55"/>
      <c r="CI903" s="55"/>
      <c r="CJ903" s="55"/>
      <c r="CK903" s="55"/>
      <c r="CL903" s="55"/>
      <c r="CM903" s="55"/>
      <c r="CN903" s="55"/>
      <c r="CO903" s="55"/>
      <c r="CP903" s="55"/>
      <c r="CQ903" s="55"/>
      <c r="CR903" s="55"/>
      <c r="CS903" s="55"/>
      <c r="CT903" s="55"/>
      <c r="CU903" s="55"/>
      <c r="CV903" s="55"/>
      <c r="CW903" s="55"/>
      <c r="CX903" s="55"/>
      <c r="CY903" s="55"/>
      <c r="CZ903" s="55"/>
      <c r="DA903" s="55"/>
      <c r="DB903" s="55"/>
      <c r="DC903" s="55"/>
      <c r="DD903" s="55"/>
      <c r="DE903" s="55"/>
      <c r="DF903" s="55"/>
      <c r="DG903" s="55"/>
      <c r="DH903" s="55"/>
      <c r="DI903" s="55"/>
      <c r="DJ903" s="55"/>
      <c r="DK903" s="55"/>
      <c r="DL903" s="55"/>
      <c r="DM903" s="55"/>
      <c r="DN903" s="55"/>
      <c r="DO903" s="55"/>
      <c r="DP903" s="55"/>
      <c r="DQ903" s="55"/>
      <c r="DR903" s="55"/>
      <c r="DS903" s="55"/>
      <c r="DT903" s="55"/>
      <c r="DU903" s="55"/>
      <c r="DV903" s="55"/>
    </row>
    <row r="904" spans="1:126" ht="8.25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5"/>
      <c r="BQ904" s="55"/>
      <c r="BR904" s="55"/>
      <c r="BS904" s="55"/>
      <c r="BT904" s="55"/>
      <c r="BU904" s="55"/>
      <c r="BV904" s="55"/>
      <c r="BW904" s="55"/>
      <c r="BX904" s="55"/>
      <c r="BY904" s="55"/>
      <c r="BZ904" s="55"/>
      <c r="CA904" s="55"/>
      <c r="CB904" s="55"/>
      <c r="CC904" s="55"/>
      <c r="CD904" s="55"/>
      <c r="CE904" s="55"/>
      <c r="CF904" s="55"/>
      <c r="CG904" s="55"/>
      <c r="CH904" s="55"/>
      <c r="CI904" s="55"/>
      <c r="CJ904" s="55"/>
      <c r="CK904" s="55"/>
      <c r="CL904" s="55"/>
      <c r="CM904" s="55"/>
      <c r="CN904" s="55"/>
      <c r="CO904" s="55"/>
      <c r="CP904" s="55"/>
      <c r="CQ904" s="55"/>
      <c r="CR904" s="55"/>
      <c r="CS904" s="55"/>
      <c r="CT904" s="55"/>
      <c r="CU904" s="55"/>
      <c r="CV904" s="55"/>
      <c r="CW904" s="55"/>
      <c r="CX904" s="55"/>
      <c r="CY904" s="55"/>
      <c r="CZ904" s="55"/>
      <c r="DA904" s="55"/>
      <c r="DB904" s="55"/>
      <c r="DC904" s="55"/>
      <c r="DD904" s="55"/>
      <c r="DE904" s="55"/>
      <c r="DF904" s="55"/>
      <c r="DG904" s="55"/>
      <c r="DH904" s="55"/>
      <c r="DI904" s="55"/>
      <c r="DJ904" s="55"/>
      <c r="DK904" s="55"/>
      <c r="DL904" s="55"/>
      <c r="DM904" s="55"/>
      <c r="DN904" s="55"/>
      <c r="DO904" s="55"/>
      <c r="DP904" s="55"/>
      <c r="DQ904" s="55"/>
      <c r="DR904" s="55"/>
      <c r="DS904" s="55"/>
      <c r="DT904" s="55"/>
      <c r="DU904" s="55"/>
      <c r="DV904" s="55"/>
    </row>
    <row r="905" spans="1:126" ht="8.25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5"/>
      <c r="BQ905" s="55"/>
      <c r="BR905" s="55"/>
      <c r="BS905" s="55"/>
      <c r="BT905" s="55"/>
      <c r="BU905" s="55"/>
      <c r="BV905" s="55"/>
      <c r="BW905" s="55"/>
      <c r="BX905" s="55"/>
      <c r="BY905" s="55"/>
      <c r="BZ905" s="55"/>
      <c r="CA905" s="55"/>
      <c r="CB905" s="55"/>
      <c r="CC905" s="55"/>
      <c r="CD905" s="55"/>
      <c r="CE905" s="55"/>
      <c r="CF905" s="55"/>
      <c r="CG905" s="55"/>
      <c r="CH905" s="55"/>
      <c r="CI905" s="55"/>
      <c r="CJ905" s="55"/>
      <c r="CK905" s="55"/>
      <c r="CL905" s="55"/>
      <c r="CM905" s="55"/>
      <c r="CN905" s="55"/>
      <c r="CO905" s="55"/>
      <c r="CP905" s="55"/>
      <c r="CQ905" s="55"/>
      <c r="CR905" s="55"/>
      <c r="CS905" s="55"/>
      <c r="CT905" s="55"/>
      <c r="CU905" s="55"/>
      <c r="CV905" s="55"/>
      <c r="CW905" s="55"/>
      <c r="CX905" s="55"/>
      <c r="CY905" s="55"/>
      <c r="CZ905" s="55"/>
      <c r="DA905" s="55"/>
      <c r="DB905" s="55"/>
      <c r="DC905" s="55"/>
      <c r="DD905" s="55"/>
      <c r="DE905" s="55"/>
      <c r="DF905" s="55"/>
      <c r="DG905" s="55"/>
      <c r="DH905" s="55"/>
      <c r="DI905" s="55"/>
      <c r="DJ905" s="55"/>
      <c r="DK905" s="55"/>
      <c r="DL905" s="55"/>
      <c r="DM905" s="55"/>
      <c r="DN905" s="55"/>
      <c r="DO905" s="55"/>
      <c r="DP905" s="55"/>
      <c r="DQ905" s="55"/>
      <c r="DR905" s="55"/>
      <c r="DS905" s="55"/>
      <c r="DT905" s="55"/>
      <c r="DU905" s="55"/>
      <c r="DV905" s="55"/>
    </row>
    <row r="906" spans="1:126" ht="8.25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5"/>
      <c r="BQ906" s="55"/>
      <c r="BR906" s="55"/>
      <c r="BS906" s="55"/>
      <c r="BT906" s="55"/>
      <c r="BU906" s="55"/>
      <c r="BV906" s="55"/>
      <c r="BW906" s="55"/>
      <c r="BX906" s="55"/>
      <c r="BY906" s="55"/>
      <c r="BZ906" s="55"/>
      <c r="CA906" s="55"/>
      <c r="CB906" s="55"/>
      <c r="CC906" s="55"/>
      <c r="CD906" s="55"/>
      <c r="CE906" s="55"/>
      <c r="CF906" s="55"/>
      <c r="CG906" s="55"/>
      <c r="CH906" s="55"/>
      <c r="CI906" s="55"/>
      <c r="CJ906" s="55"/>
      <c r="CK906" s="55"/>
      <c r="CL906" s="55"/>
      <c r="CM906" s="55"/>
      <c r="CN906" s="55"/>
      <c r="CO906" s="55"/>
      <c r="CP906" s="55"/>
      <c r="CQ906" s="55"/>
      <c r="CR906" s="55"/>
      <c r="CS906" s="55"/>
      <c r="CT906" s="55"/>
      <c r="CU906" s="55"/>
      <c r="CV906" s="55"/>
      <c r="CW906" s="55"/>
      <c r="CX906" s="55"/>
      <c r="CY906" s="55"/>
      <c r="CZ906" s="55"/>
      <c r="DA906" s="55"/>
      <c r="DB906" s="55"/>
      <c r="DC906" s="55"/>
      <c r="DD906" s="55"/>
      <c r="DE906" s="55"/>
      <c r="DF906" s="55"/>
      <c r="DG906" s="55"/>
      <c r="DH906" s="55"/>
      <c r="DI906" s="55"/>
      <c r="DJ906" s="55"/>
      <c r="DK906" s="55"/>
      <c r="DL906" s="55"/>
      <c r="DM906" s="55"/>
      <c r="DN906" s="55"/>
      <c r="DO906" s="55"/>
      <c r="DP906" s="55"/>
      <c r="DQ906" s="55"/>
      <c r="DR906" s="55"/>
      <c r="DS906" s="55"/>
      <c r="DT906" s="55"/>
      <c r="DU906" s="55"/>
      <c r="DV906" s="55"/>
    </row>
    <row r="907" spans="1:126" ht="8.25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5"/>
      <c r="BQ907" s="55"/>
      <c r="BR907" s="55"/>
      <c r="BS907" s="55"/>
      <c r="BT907" s="55"/>
      <c r="BU907" s="55"/>
      <c r="BV907" s="55"/>
      <c r="BW907" s="55"/>
      <c r="BX907" s="55"/>
      <c r="BY907" s="55"/>
      <c r="BZ907" s="55"/>
      <c r="CA907" s="55"/>
      <c r="CB907" s="55"/>
      <c r="CC907" s="55"/>
      <c r="CD907" s="55"/>
      <c r="CE907" s="55"/>
      <c r="CF907" s="55"/>
      <c r="CG907" s="55"/>
      <c r="CH907" s="55"/>
      <c r="CI907" s="55"/>
      <c r="CJ907" s="55"/>
      <c r="CK907" s="55"/>
      <c r="CL907" s="55"/>
      <c r="CM907" s="55"/>
      <c r="CN907" s="55"/>
      <c r="CO907" s="55"/>
      <c r="CP907" s="55"/>
      <c r="CQ907" s="55"/>
      <c r="CR907" s="55"/>
      <c r="CS907" s="55"/>
      <c r="CT907" s="55"/>
      <c r="CU907" s="55"/>
      <c r="CV907" s="55"/>
      <c r="CW907" s="55"/>
      <c r="CX907" s="55"/>
      <c r="CY907" s="55"/>
      <c r="CZ907" s="55"/>
      <c r="DA907" s="55"/>
      <c r="DB907" s="55"/>
      <c r="DC907" s="55"/>
      <c r="DD907" s="55"/>
      <c r="DE907" s="55"/>
      <c r="DF907" s="55"/>
      <c r="DG907" s="55"/>
      <c r="DH907" s="55"/>
      <c r="DI907" s="55"/>
      <c r="DJ907" s="55"/>
      <c r="DK907" s="55"/>
      <c r="DL907" s="55"/>
      <c r="DM907" s="55"/>
      <c r="DN907" s="55"/>
      <c r="DO907" s="55"/>
      <c r="DP907" s="55"/>
      <c r="DQ907" s="55"/>
      <c r="DR907" s="55"/>
      <c r="DS907" s="55"/>
      <c r="DT907" s="55"/>
      <c r="DU907" s="55"/>
      <c r="DV907" s="55"/>
    </row>
    <row r="908" spans="1:126" ht="8.25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5"/>
      <c r="BQ908" s="55"/>
      <c r="BR908" s="55"/>
      <c r="BS908" s="55"/>
      <c r="BT908" s="55"/>
      <c r="BU908" s="55"/>
      <c r="BV908" s="55"/>
      <c r="BW908" s="55"/>
      <c r="BX908" s="55"/>
      <c r="BY908" s="55"/>
      <c r="BZ908" s="55"/>
      <c r="CA908" s="55"/>
      <c r="CB908" s="55"/>
      <c r="CC908" s="55"/>
      <c r="CD908" s="55"/>
      <c r="CE908" s="55"/>
      <c r="CF908" s="55"/>
      <c r="CG908" s="55"/>
      <c r="CH908" s="55"/>
      <c r="CI908" s="55"/>
      <c r="CJ908" s="55"/>
      <c r="CK908" s="55"/>
      <c r="CL908" s="55"/>
      <c r="CM908" s="55"/>
      <c r="CN908" s="55"/>
      <c r="CO908" s="55"/>
      <c r="CP908" s="55"/>
      <c r="CQ908" s="55"/>
      <c r="CR908" s="55"/>
      <c r="CS908" s="55"/>
      <c r="CT908" s="55"/>
      <c r="CU908" s="55"/>
      <c r="CV908" s="55"/>
      <c r="CW908" s="55"/>
      <c r="CX908" s="55"/>
      <c r="CY908" s="55"/>
      <c r="CZ908" s="55"/>
      <c r="DA908" s="55"/>
      <c r="DB908" s="55"/>
      <c r="DC908" s="55"/>
      <c r="DD908" s="55"/>
      <c r="DE908" s="55"/>
      <c r="DF908" s="55"/>
      <c r="DG908" s="55"/>
      <c r="DH908" s="55"/>
      <c r="DI908" s="55"/>
      <c r="DJ908" s="55"/>
      <c r="DK908" s="55"/>
      <c r="DL908" s="55"/>
      <c r="DM908" s="55"/>
      <c r="DN908" s="55"/>
      <c r="DO908" s="55"/>
      <c r="DP908" s="55"/>
      <c r="DQ908" s="55"/>
      <c r="DR908" s="55"/>
      <c r="DS908" s="55"/>
      <c r="DT908" s="55"/>
      <c r="DU908" s="55"/>
      <c r="DV908" s="55"/>
    </row>
    <row r="909" spans="1:126" ht="8.25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5"/>
      <c r="BQ909" s="55"/>
      <c r="BR909" s="55"/>
      <c r="BS909" s="55"/>
      <c r="BT909" s="55"/>
      <c r="BU909" s="55"/>
      <c r="BV909" s="55"/>
      <c r="BW909" s="55"/>
      <c r="BX909" s="55"/>
      <c r="BY909" s="55"/>
      <c r="BZ909" s="55"/>
      <c r="CA909" s="55"/>
      <c r="CB909" s="55"/>
      <c r="CC909" s="55"/>
      <c r="CD909" s="55"/>
      <c r="CE909" s="55"/>
      <c r="CF909" s="55"/>
      <c r="CG909" s="55"/>
      <c r="CH909" s="55"/>
      <c r="CI909" s="55"/>
      <c r="CJ909" s="55"/>
      <c r="CK909" s="55"/>
      <c r="CL909" s="55"/>
      <c r="CM909" s="55"/>
      <c r="CN909" s="55"/>
      <c r="CO909" s="55"/>
      <c r="CP909" s="55"/>
      <c r="CQ909" s="55"/>
      <c r="CR909" s="55"/>
      <c r="CS909" s="55"/>
      <c r="CT909" s="55"/>
      <c r="CU909" s="55"/>
      <c r="CV909" s="55"/>
      <c r="CW909" s="55"/>
      <c r="CX909" s="55"/>
      <c r="CY909" s="55"/>
      <c r="CZ909" s="55"/>
      <c r="DA909" s="55"/>
      <c r="DB909" s="55"/>
      <c r="DC909" s="55"/>
      <c r="DD909" s="55"/>
      <c r="DE909" s="55"/>
      <c r="DF909" s="55"/>
      <c r="DG909" s="55"/>
      <c r="DH909" s="55"/>
      <c r="DI909" s="55"/>
      <c r="DJ909" s="55"/>
      <c r="DK909" s="55"/>
      <c r="DL909" s="55"/>
      <c r="DM909" s="55"/>
      <c r="DN909" s="55"/>
      <c r="DO909" s="55"/>
      <c r="DP909" s="55"/>
      <c r="DQ909" s="55"/>
      <c r="DR909" s="55"/>
      <c r="DS909" s="55"/>
      <c r="DT909" s="55"/>
      <c r="DU909" s="55"/>
      <c r="DV909" s="55"/>
    </row>
    <row r="910" spans="1:126" ht="8.25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5"/>
      <c r="BQ910" s="55"/>
      <c r="BR910" s="55"/>
      <c r="BS910" s="55"/>
      <c r="BT910" s="55"/>
      <c r="BU910" s="55"/>
      <c r="BV910" s="55"/>
      <c r="BW910" s="55"/>
      <c r="BX910" s="55"/>
      <c r="BY910" s="55"/>
      <c r="BZ910" s="55"/>
      <c r="CA910" s="55"/>
      <c r="CB910" s="55"/>
      <c r="CC910" s="55"/>
      <c r="CD910" s="55"/>
      <c r="CE910" s="55"/>
      <c r="CF910" s="55"/>
      <c r="CG910" s="55"/>
      <c r="CH910" s="55"/>
      <c r="CI910" s="55"/>
      <c r="CJ910" s="55"/>
      <c r="CK910" s="55"/>
      <c r="CL910" s="55"/>
      <c r="CM910" s="55"/>
      <c r="CN910" s="55"/>
      <c r="CO910" s="55"/>
      <c r="CP910" s="55"/>
      <c r="CQ910" s="55"/>
      <c r="CR910" s="55"/>
      <c r="CS910" s="55"/>
      <c r="CT910" s="55"/>
      <c r="CU910" s="55"/>
      <c r="CV910" s="55"/>
      <c r="CW910" s="55"/>
      <c r="CX910" s="55"/>
      <c r="CY910" s="55"/>
      <c r="CZ910" s="55"/>
      <c r="DA910" s="55"/>
      <c r="DB910" s="55"/>
      <c r="DC910" s="55"/>
      <c r="DD910" s="55"/>
      <c r="DE910" s="55"/>
      <c r="DF910" s="55"/>
      <c r="DG910" s="55"/>
      <c r="DH910" s="55"/>
      <c r="DI910" s="55"/>
      <c r="DJ910" s="55"/>
      <c r="DK910" s="55"/>
      <c r="DL910" s="55"/>
      <c r="DM910" s="55"/>
      <c r="DN910" s="55"/>
      <c r="DO910" s="55"/>
      <c r="DP910" s="55"/>
      <c r="DQ910" s="55"/>
      <c r="DR910" s="55"/>
      <c r="DS910" s="55"/>
      <c r="DT910" s="55"/>
      <c r="DU910" s="55"/>
      <c r="DV910" s="55"/>
    </row>
    <row r="911" spans="1:126" ht="8.25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5"/>
      <c r="BQ911" s="55"/>
      <c r="BR911" s="55"/>
      <c r="BS911" s="55"/>
      <c r="BT911" s="55"/>
      <c r="BU911" s="55"/>
      <c r="BV911" s="55"/>
      <c r="BW911" s="55"/>
      <c r="BX911" s="55"/>
      <c r="BY911" s="55"/>
      <c r="BZ911" s="55"/>
      <c r="CA911" s="55"/>
      <c r="CB911" s="55"/>
      <c r="CC911" s="55"/>
      <c r="CD911" s="55"/>
      <c r="CE911" s="55"/>
      <c r="CF911" s="55"/>
      <c r="CG911" s="55"/>
      <c r="CH911" s="55"/>
      <c r="CI911" s="55"/>
      <c r="CJ911" s="55"/>
      <c r="CK911" s="55"/>
      <c r="CL911" s="55"/>
      <c r="CM911" s="55"/>
      <c r="CN911" s="55"/>
      <c r="CO911" s="55"/>
      <c r="CP911" s="55"/>
      <c r="CQ911" s="55"/>
      <c r="CR911" s="55"/>
      <c r="CS911" s="55"/>
      <c r="CT911" s="55"/>
      <c r="CU911" s="55"/>
      <c r="CV911" s="55"/>
      <c r="CW911" s="55"/>
      <c r="CX911" s="55"/>
      <c r="CY911" s="55"/>
      <c r="CZ911" s="55"/>
      <c r="DA911" s="55"/>
      <c r="DB911" s="55"/>
      <c r="DC911" s="55"/>
      <c r="DD911" s="55"/>
      <c r="DE911" s="55"/>
      <c r="DF911" s="55"/>
      <c r="DG911" s="55"/>
      <c r="DH911" s="55"/>
      <c r="DI911" s="55"/>
      <c r="DJ911" s="55"/>
      <c r="DK911" s="55"/>
      <c r="DL911" s="55"/>
      <c r="DM911" s="55"/>
      <c r="DN911" s="55"/>
      <c r="DO911" s="55"/>
      <c r="DP911" s="55"/>
      <c r="DQ911" s="55"/>
      <c r="DR911" s="55"/>
      <c r="DS911" s="55"/>
      <c r="DT911" s="55"/>
      <c r="DU911" s="55"/>
      <c r="DV911" s="55"/>
    </row>
    <row r="912" spans="1:126" ht="8.25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5"/>
      <c r="BQ912" s="55"/>
      <c r="BR912" s="55"/>
      <c r="BS912" s="55"/>
      <c r="BT912" s="55"/>
      <c r="BU912" s="55"/>
      <c r="BV912" s="55"/>
      <c r="BW912" s="55"/>
      <c r="BX912" s="55"/>
      <c r="BY912" s="55"/>
      <c r="BZ912" s="55"/>
      <c r="CA912" s="55"/>
      <c r="CB912" s="55"/>
      <c r="CC912" s="55"/>
      <c r="CD912" s="55"/>
      <c r="CE912" s="55"/>
      <c r="CF912" s="55"/>
      <c r="CG912" s="55"/>
      <c r="CH912" s="55"/>
      <c r="CI912" s="55"/>
      <c r="CJ912" s="55"/>
      <c r="CK912" s="55"/>
      <c r="CL912" s="55"/>
      <c r="CM912" s="55"/>
      <c r="CN912" s="55"/>
      <c r="CO912" s="55"/>
      <c r="CP912" s="55"/>
      <c r="CQ912" s="55"/>
      <c r="CR912" s="55"/>
      <c r="CS912" s="55"/>
      <c r="CT912" s="55"/>
      <c r="CU912" s="55"/>
      <c r="CV912" s="55"/>
      <c r="CW912" s="55"/>
      <c r="CX912" s="55"/>
      <c r="CY912" s="55"/>
      <c r="CZ912" s="55"/>
      <c r="DA912" s="55"/>
      <c r="DB912" s="55"/>
      <c r="DC912" s="55"/>
      <c r="DD912" s="55"/>
      <c r="DE912" s="55"/>
      <c r="DF912" s="55"/>
      <c r="DG912" s="55"/>
      <c r="DH912" s="55"/>
      <c r="DI912" s="55"/>
      <c r="DJ912" s="55"/>
      <c r="DK912" s="55"/>
      <c r="DL912" s="55"/>
      <c r="DM912" s="55"/>
      <c r="DN912" s="55"/>
      <c r="DO912" s="55"/>
      <c r="DP912" s="55"/>
      <c r="DQ912" s="55"/>
      <c r="DR912" s="55"/>
      <c r="DS912" s="55"/>
      <c r="DT912" s="55"/>
      <c r="DU912" s="55"/>
      <c r="DV912" s="55"/>
    </row>
    <row r="913" spans="1:126" ht="8.25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5"/>
      <c r="BQ913" s="55"/>
      <c r="BR913" s="55"/>
      <c r="BS913" s="55"/>
      <c r="BT913" s="55"/>
      <c r="BU913" s="55"/>
      <c r="BV913" s="55"/>
      <c r="BW913" s="55"/>
      <c r="BX913" s="55"/>
      <c r="BY913" s="55"/>
      <c r="BZ913" s="55"/>
      <c r="CA913" s="55"/>
      <c r="CB913" s="55"/>
      <c r="CC913" s="55"/>
      <c r="CD913" s="55"/>
      <c r="CE913" s="55"/>
      <c r="CF913" s="55"/>
      <c r="CG913" s="55"/>
      <c r="CH913" s="55"/>
      <c r="CI913" s="55"/>
      <c r="CJ913" s="55"/>
      <c r="CK913" s="55"/>
      <c r="CL913" s="55"/>
      <c r="CM913" s="55"/>
      <c r="CN913" s="55"/>
      <c r="CO913" s="55"/>
      <c r="CP913" s="55"/>
      <c r="CQ913" s="55"/>
      <c r="CR913" s="55"/>
      <c r="CS913" s="55"/>
      <c r="CT913" s="55"/>
      <c r="CU913" s="55"/>
      <c r="CV913" s="55"/>
      <c r="CW913" s="55"/>
      <c r="CX913" s="55"/>
      <c r="CY913" s="55"/>
      <c r="CZ913" s="55"/>
      <c r="DA913" s="55"/>
      <c r="DB913" s="55"/>
      <c r="DC913" s="55"/>
      <c r="DD913" s="55"/>
      <c r="DE913" s="55"/>
      <c r="DF913" s="55"/>
      <c r="DG913" s="55"/>
      <c r="DH913" s="55"/>
      <c r="DI913" s="55"/>
      <c r="DJ913" s="55"/>
      <c r="DK913" s="55"/>
      <c r="DL913" s="55"/>
      <c r="DM913" s="55"/>
      <c r="DN913" s="55"/>
      <c r="DO913" s="55"/>
      <c r="DP913" s="55"/>
      <c r="DQ913" s="55"/>
      <c r="DR913" s="55"/>
      <c r="DS913" s="55"/>
      <c r="DT913" s="55"/>
      <c r="DU913" s="55"/>
      <c r="DV913" s="55"/>
    </row>
    <row r="914" spans="1:126" ht="8.25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5"/>
      <c r="BQ914" s="55"/>
      <c r="BR914" s="55"/>
      <c r="BS914" s="55"/>
      <c r="BT914" s="55"/>
      <c r="BU914" s="55"/>
      <c r="BV914" s="55"/>
      <c r="BW914" s="55"/>
      <c r="BX914" s="55"/>
      <c r="BY914" s="55"/>
      <c r="BZ914" s="55"/>
      <c r="CA914" s="55"/>
      <c r="CB914" s="55"/>
      <c r="CC914" s="55"/>
      <c r="CD914" s="55"/>
      <c r="CE914" s="55"/>
      <c r="CF914" s="55"/>
      <c r="CG914" s="55"/>
      <c r="CH914" s="55"/>
      <c r="CI914" s="55"/>
      <c r="CJ914" s="55"/>
      <c r="CK914" s="55"/>
      <c r="CL914" s="55"/>
      <c r="CM914" s="55"/>
      <c r="CN914" s="55"/>
      <c r="CO914" s="55"/>
      <c r="CP914" s="55"/>
      <c r="CQ914" s="55"/>
      <c r="CR914" s="55"/>
      <c r="CS914" s="55"/>
      <c r="CT914" s="55"/>
      <c r="CU914" s="55"/>
      <c r="CV914" s="55"/>
      <c r="CW914" s="55"/>
      <c r="CX914" s="55"/>
      <c r="CY914" s="55"/>
      <c r="CZ914" s="55"/>
      <c r="DA914" s="55"/>
      <c r="DB914" s="55"/>
      <c r="DC914" s="55"/>
      <c r="DD914" s="55"/>
      <c r="DE914" s="55"/>
      <c r="DF914" s="55"/>
      <c r="DG914" s="55"/>
      <c r="DH914" s="55"/>
      <c r="DI914" s="55"/>
      <c r="DJ914" s="55"/>
      <c r="DK914" s="55"/>
      <c r="DL914" s="55"/>
      <c r="DM914" s="55"/>
      <c r="DN914" s="55"/>
      <c r="DO914" s="55"/>
      <c r="DP914" s="55"/>
      <c r="DQ914" s="55"/>
      <c r="DR914" s="55"/>
      <c r="DS914" s="55"/>
      <c r="DT914" s="55"/>
      <c r="DU914" s="55"/>
      <c r="DV914" s="55"/>
    </row>
    <row r="915" spans="1:126" ht="8.25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5"/>
      <c r="BQ915" s="55"/>
      <c r="BR915" s="55"/>
      <c r="BS915" s="55"/>
      <c r="BT915" s="55"/>
      <c r="BU915" s="55"/>
      <c r="BV915" s="55"/>
      <c r="BW915" s="55"/>
      <c r="BX915" s="55"/>
      <c r="BY915" s="55"/>
      <c r="BZ915" s="55"/>
      <c r="CA915" s="55"/>
      <c r="CB915" s="55"/>
      <c r="CC915" s="55"/>
      <c r="CD915" s="55"/>
      <c r="CE915" s="55"/>
      <c r="CF915" s="55"/>
      <c r="CG915" s="55"/>
      <c r="CH915" s="55"/>
      <c r="CI915" s="55"/>
      <c r="CJ915" s="55"/>
      <c r="CK915" s="55"/>
      <c r="CL915" s="55"/>
      <c r="CM915" s="55"/>
      <c r="CN915" s="55"/>
      <c r="CO915" s="55"/>
      <c r="CP915" s="55"/>
      <c r="CQ915" s="55"/>
      <c r="CR915" s="55"/>
      <c r="CS915" s="55"/>
      <c r="CT915" s="55"/>
      <c r="CU915" s="55"/>
      <c r="CV915" s="55"/>
      <c r="CW915" s="55"/>
      <c r="CX915" s="55"/>
      <c r="CY915" s="55"/>
      <c r="CZ915" s="55"/>
      <c r="DA915" s="55"/>
      <c r="DB915" s="55"/>
      <c r="DC915" s="55"/>
      <c r="DD915" s="55"/>
      <c r="DE915" s="55"/>
      <c r="DF915" s="55"/>
      <c r="DG915" s="55"/>
      <c r="DH915" s="55"/>
      <c r="DI915" s="55"/>
      <c r="DJ915" s="55"/>
      <c r="DK915" s="55"/>
      <c r="DL915" s="55"/>
      <c r="DM915" s="55"/>
      <c r="DN915" s="55"/>
      <c r="DO915" s="55"/>
      <c r="DP915" s="55"/>
      <c r="DQ915" s="55"/>
      <c r="DR915" s="55"/>
      <c r="DS915" s="55"/>
      <c r="DT915" s="55"/>
      <c r="DU915" s="55"/>
      <c r="DV915" s="55"/>
    </row>
    <row r="916" spans="1:126" ht="8.25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5"/>
      <c r="BQ916" s="55"/>
      <c r="BR916" s="55"/>
      <c r="BS916" s="55"/>
      <c r="BT916" s="55"/>
      <c r="BU916" s="55"/>
      <c r="BV916" s="55"/>
      <c r="BW916" s="55"/>
      <c r="BX916" s="55"/>
      <c r="BY916" s="55"/>
      <c r="BZ916" s="55"/>
      <c r="CA916" s="55"/>
      <c r="CB916" s="55"/>
      <c r="CC916" s="55"/>
      <c r="CD916" s="55"/>
      <c r="CE916" s="55"/>
      <c r="CF916" s="55"/>
      <c r="CG916" s="55"/>
      <c r="CH916" s="55"/>
      <c r="CI916" s="55"/>
      <c r="CJ916" s="55"/>
      <c r="CK916" s="55"/>
      <c r="CL916" s="55"/>
      <c r="CM916" s="55"/>
      <c r="CN916" s="55"/>
      <c r="CO916" s="55"/>
      <c r="CP916" s="55"/>
      <c r="CQ916" s="55"/>
      <c r="CR916" s="55"/>
      <c r="CS916" s="55"/>
      <c r="CT916" s="55"/>
      <c r="CU916" s="55"/>
      <c r="CV916" s="55"/>
      <c r="CW916" s="55"/>
      <c r="CX916" s="55"/>
      <c r="CY916" s="55"/>
      <c r="CZ916" s="55"/>
      <c r="DA916" s="55"/>
      <c r="DB916" s="55"/>
      <c r="DC916" s="55"/>
      <c r="DD916" s="55"/>
      <c r="DE916" s="55"/>
      <c r="DF916" s="55"/>
      <c r="DG916" s="55"/>
      <c r="DH916" s="55"/>
      <c r="DI916" s="55"/>
      <c r="DJ916" s="55"/>
      <c r="DK916" s="55"/>
      <c r="DL916" s="55"/>
      <c r="DM916" s="55"/>
      <c r="DN916" s="55"/>
      <c r="DO916" s="55"/>
      <c r="DP916" s="55"/>
      <c r="DQ916" s="55"/>
      <c r="DR916" s="55"/>
      <c r="DS916" s="55"/>
      <c r="DT916" s="55"/>
      <c r="DU916" s="55"/>
      <c r="DV916" s="55"/>
    </row>
    <row r="917" spans="1:126" ht="8.25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5"/>
      <c r="BQ917" s="55"/>
      <c r="BR917" s="55"/>
      <c r="BS917" s="55"/>
      <c r="BT917" s="55"/>
      <c r="BU917" s="55"/>
      <c r="BV917" s="55"/>
      <c r="BW917" s="55"/>
      <c r="BX917" s="55"/>
      <c r="BY917" s="55"/>
      <c r="BZ917" s="55"/>
      <c r="CA917" s="55"/>
      <c r="CB917" s="55"/>
      <c r="CC917" s="55"/>
      <c r="CD917" s="55"/>
      <c r="CE917" s="55"/>
      <c r="CF917" s="55"/>
      <c r="CG917" s="55"/>
      <c r="CH917" s="55"/>
      <c r="CI917" s="55"/>
      <c r="CJ917" s="55"/>
      <c r="CK917" s="55"/>
      <c r="CL917" s="55"/>
      <c r="CM917" s="55"/>
      <c r="CN917" s="55"/>
      <c r="CO917" s="55"/>
      <c r="CP917" s="55"/>
      <c r="CQ917" s="55"/>
      <c r="CR917" s="55"/>
      <c r="CS917" s="55"/>
      <c r="CT917" s="55"/>
      <c r="CU917" s="55"/>
      <c r="CV917" s="55"/>
      <c r="CW917" s="55"/>
      <c r="CX917" s="55"/>
      <c r="CY917" s="55"/>
      <c r="CZ917" s="55"/>
      <c r="DA917" s="55"/>
      <c r="DB917" s="55"/>
      <c r="DC917" s="55"/>
      <c r="DD917" s="55"/>
      <c r="DE917" s="55"/>
      <c r="DF917" s="55"/>
      <c r="DG917" s="55"/>
      <c r="DH917" s="55"/>
      <c r="DI917" s="55"/>
      <c r="DJ917" s="55"/>
      <c r="DK917" s="55"/>
      <c r="DL917" s="55"/>
      <c r="DM917" s="55"/>
      <c r="DN917" s="55"/>
      <c r="DO917" s="55"/>
      <c r="DP917" s="55"/>
      <c r="DQ917" s="55"/>
      <c r="DR917" s="55"/>
      <c r="DS917" s="55"/>
      <c r="DT917" s="55"/>
      <c r="DU917" s="55"/>
      <c r="DV917" s="55"/>
    </row>
    <row r="918" spans="1:126" ht="8.25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5"/>
      <c r="BQ918" s="55"/>
      <c r="BR918" s="55"/>
      <c r="BS918" s="55"/>
      <c r="BT918" s="55"/>
      <c r="BU918" s="55"/>
      <c r="BV918" s="55"/>
      <c r="BW918" s="55"/>
      <c r="BX918" s="55"/>
      <c r="BY918" s="55"/>
      <c r="BZ918" s="55"/>
      <c r="CA918" s="55"/>
      <c r="CB918" s="55"/>
      <c r="CC918" s="55"/>
      <c r="CD918" s="55"/>
      <c r="CE918" s="55"/>
      <c r="CF918" s="55"/>
      <c r="CG918" s="55"/>
      <c r="CH918" s="55"/>
      <c r="CI918" s="55"/>
      <c r="CJ918" s="55"/>
      <c r="CK918" s="55"/>
      <c r="CL918" s="55"/>
      <c r="CM918" s="55"/>
      <c r="CN918" s="55"/>
      <c r="CO918" s="55"/>
      <c r="CP918" s="55"/>
      <c r="CQ918" s="55"/>
      <c r="CR918" s="55"/>
      <c r="CS918" s="55"/>
      <c r="CT918" s="55"/>
      <c r="CU918" s="55"/>
      <c r="CV918" s="55"/>
      <c r="CW918" s="55"/>
      <c r="CX918" s="55"/>
      <c r="CY918" s="55"/>
      <c r="CZ918" s="55"/>
      <c r="DA918" s="55"/>
      <c r="DB918" s="55"/>
      <c r="DC918" s="55"/>
      <c r="DD918" s="55"/>
      <c r="DE918" s="55"/>
      <c r="DF918" s="55"/>
      <c r="DG918" s="55"/>
      <c r="DH918" s="55"/>
      <c r="DI918" s="55"/>
      <c r="DJ918" s="55"/>
      <c r="DK918" s="55"/>
      <c r="DL918" s="55"/>
      <c r="DM918" s="55"/>
      <c r="DN918" s="55"/>
      <c r="DO918" s="55"/>
      <c r="DP918" s="55"/>
      <c r="DQ918" s="55"/>
      <c r="DR918" s="55"/>
      <c r="DS918" s="55"/>
      <c r="DT918" s="55"/>
      <c r="DU918" s="55"/>
      <c r="DV918" s="55"/>
    </row>
    <row r="919" spans="1:126" ht="8.25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5"/>
      <c r="BQ919" s="55"/>
      <c r="BR919" s="55"/>
      <c r="BS919" s="55"/>
      <c r="BT919" s="55"/>
      <c r="BU919" s="55"/>
      <c r="BV919" s="55"/>
      <c r="BW919" s="55"/>
      <c r="BX919" s="55"/>
      <c r="BY919" s="55"/>
      <c r="BZ919" s="55"/>
      <c r="CA919" s="55"/>
      <c r="CB919" s="55"/>
      <c r="CC919" s="55"/>
      <c r="CD919" s="55"/>
      <c r="CE919" s="55"/>
      <c r="CF919" s="55"/>
      <c r="CG919" s="55"/>
      <c r="CH919" s="55"/>
      <c r="CI919" s="55"/>
      <c r="CJ919" s="55"/>
      <c r="CK919" s="55"/>
      <c r="CL919" s="55"/>
      <c r="CM919" s="55"/>
      <c r="CN919" s="55"/>
      <c r="CO919" s="55"/>
      <c r="CP919" s="55"/>
      <c r="CQ919" s="55"/>
      <c r="CR919" s="55"/>
      <c r="CS919" s="55"/>
      <c r="CT919" s="55"/>
      <c r="CU919" s="55"/>
      <c r="CV919" s="55"/>
      <c r="CW919" s="55"/>
      <c r="CX919" s="55"/>
      <c r="CY919" s="55"/>
      <c r="CZ919" s="55"/>
      <c r="DA919" s="55"/>
      <c r="DB919" s="55"/>
      <c r="DC919" s="55"/>
      <c r="DD919" s="55"/>
      <c r="DE919" s="55"/>
      <c r="DF919" s="55"/>
      <c r="DG919" s="55"/>
      <c r="DH919" s="55"/>
      <c r="DI919" s="55"/>
      <c r="DJ919" s="55"/>
      <c r="DK919" s="55"/>
      <c r="DL919" s="55"/>
      <c r="DM919" s="55"/>
      <c r="DN919" s="55"/>
      <c r="DO919" s="55"/>
      <c r="DP919" s="55"/>
      <c r="DQ919" s="55"/>
      <c r="DR919" s="55"/>
      <c r="DS919" s="55"/>
      <c r="DT919" s="55"/>
      <c r="DU919" s="55"/>
      <c r="DV919" s="55"/>
    </row>
    <row r="920" spans="1:126" ht="8.25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5"/>
      <c r="BQ920" s="55"/>
      <c r="BR920" s="55"/>
      <c r="BS920" s="55"/>
      <c r="BT920" s="55"/>
      <c r="BU920" s="55"/>
      <c r="BV920" s="55"/>
      <c r="BW920" s="55"/>
      <c r="BX920" s="55"/>
      <c r="BY920" s="55"/>
      <c r="BZ920" s="55"/>
      <c r="CA920" s="55"/>
      <c r="CB920" s="55"/>
      <c r="CC920" s="55"/>
      <c r="CD920" s="55"/>
      <c r="CE920" s="55"/>
      <c r="CF920" s="55"/>
      <c r="CG920" s="55"/>
      <c r="CH920" s="55"/>
      <c r="CI920" s="55"/>
      <c r="CJ920" s="55"/>
      <c r="CK920" s="55"/>
      <c r="CL920" s="55"/>
      <c r="CM920" s="55"/>
      <c r="CN920" s="55"/>
      <c r="CO920" s="55"/>
      <c r="CP920" s="55"/>
      <c r="CQ920" s="55"/>
      <c r="CR920" s="55"/>
      <c r="CS920" s="55"/>
      <c r="CT920" s="55"/>
      <c r="CU920" s="55"/>
      <c r="CV920" s="55"/>
      <c r="CW920" s="55"/>
      <c r="CX920" s="55"/>
      <c r="CY920" s="55"/>
      <c r="CZ920" s="55"/>
      <c r="DA920" s="55"/>
      <c r="DB920" s="55"/>
      <c r="DC920" s="55"/>
      <c r="DD920" s="55"/>
      <c r="DE920" s="55"/>
      <c r="DF920" s="55"/>
      <c r="DG920" s="55"/>
      <c r="DH920" s="55"/>
      <c r="DI920" s="55"/>
      <c r="DJ920" s="55"/>
      <c r="DK920" s="55"/>
      <c r="DL920" s="55"/>
      <c r="DM920" s="55"/>
      <c r="DN920" s="55"/>
      <c r="DO920" s="55"/>
      <c r="DP920" s="55"/>
      <c r="DQ920" s="55"/>
      <c r="DR920" s="55"/>
      <c r="DS920" s="55"/>
      <c r="DT920" s="55"/>
      <c r="DU920" s="55"/>
      <c r="DV920" s="55"/>
    </row>
    <row r="921" spans="1:126" ht="8.25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5"/>
      <c r="BQ921" s="55"/>
      <c r="BR921" s="55"/>
      <c r="BS921" s="55"/>
      <c r="BT921" s="55"/>
      <c r="BU921" s="55"/>
      <c r="BV921" s="55"/>
      <c r="BW921" s="55"/>
      <c r="BX921" s="55"/>
      <c r="BY921" s="55"/>
      <c r="BZ921" s="55"/>
      <c r="CA921" s="55"/>
      <c r="CB921" s="55"/>
      <c r="CC921" s="55"/>
      <c r="CD921" s="55"/>
      <c r="CE921" s="55"/>
      <c r="CF921" s="55"/>
      <c r="CG921" s="55"/>
      <c r="CH921" s="55"/>
      <c r="CI921" s="55"/>
      <c r="CJ921" s="55"/>
      <c r="CK921" s="55"/>
      <c r="CL921" s="55"/>
      <c r="CM921" s="55"/>
      <c r="CN921" s="55"/>
      <c r="CO921" s="55"/>
      <c r="CP921" s="55"/>
      <c r="CQ921" s="55"/>
      <c r="CR921" s="55"/>
      <c r="CS921" s="55"/>
      <c r="CT921" s="55"/>
      <c r="CU921" s="55"/>
      <c r="CV921" s="55"/>
      <c r="CW921" s="55"/>
      <c r="CX921" s="55"/>
      <c r="CY921" s="55"/>
      <c r="CZ921" s="55"/>
      <c r="DA921" s="55"/>
      <c r="DB921" s="55"/>
      <c r="DC921" s="55"/>
      <c r="DD921" s="55"/>
      <c r="DE921" s="55"/>
      <c r="DF921" s="55"/>
      <c r="DG921" s="55"/>
      <c r="DH921" s="55"/>
      <c r="DI921" s="55"/>
      <c r="DJ921" s="55"/>
      <c r="DK921" s="55"/>
      <c r="DL921" s="55"/>
      <c r="DM921" s="55"/>
      <c r="DN921" s="55"/>
      <c r="DO921" s="55"/>
      <c r="DP921" s="55"/>
      <c r="DQ921" s="55"/>
      <c r="DR921" s="55"/>
      <c r="DS921" s="55"/>
      <c r="DT921" s="55"/>
      <c r="DU921" s="55"/>
      <c r="DV921" s="55"/>
    </row>
    <row r="922" spans="1:126" ht="8.25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5"/>
      <c r="BQ922" s="55"/>
      <c r="BR922" s="55"/>
      <c r="BS922" s="55"/>
      <c r="BT922" s="55"/>
      <c r="BU922" s="55"/>
      <c r="BV922" s="55"/>
      <c r="BW922" s="55"/>
      <c r="BX922" s="55"/>
      <c r="BY922" s="55"/>
      <c r="BZ922" s="55"/>
      <c r="CA922" s="55"/>
      <c r="CB922" s="55"/>
      <c r="CC922" s="55"/>
      <c r="CD922" s="55"/>
      <c r="CE922" s="55"/>
      <c r="CF922" s="55"/>
      <c r="CG922" s="55"/>
      <c r="CH922" s="55"/>
      <c r="CI922" s="55"/>
      <c r="CJ922" s="55"/>
      <c r="CK922" s="55"/>
      <c r="CL922" s="55"/>
      <c r="CM922" s="55"/>
      <c r="CN922" s="55"/>
      <c r="CO922" s="55"/>
      <c r="CP922" s="55"/>
      <c r="CQ922" s="55"/>
      <c r="CR922" s="55"/>
      <c r="CS922" s="55"/>
      <c r="CT922" s="55"/>
      <c r="CU922" s="55"/>
      <c r="CV922" s="55"/>
      <c r="CW922" s="55"/>
      <c r="CX922" s="55"/>
      <c r="CY922" s="55"/>
      <c r="CZ922" s="55"/>
      <c r="DA922" s="55"/>
      <c r="DB922" s="55"/>
      <c r="DC922" s="55"/>
      <c r="DD922" s="55"/>
      <c r="DE922" s="55"/>
      <c r="DF922" s="55"/>
      <c r="DG922" s="55"/>
      <c r="DH922" s="55"/>
      <c r="DI922" s="55"/>
      <c r="DJ922" s="55"/>
      <c r="DK922" s="55"/>
      <c r="DL922" s="55"/>
      <c r="DM922" s="55"/>
      <c r="DN922" s="55"/>
      <c r="DO922" s="55"/>
      <c r="DP922" s="55"/>
      <c r="DQ922" s="55"/>
      <c r="DR922" s="55"/>
      <c r="DS922" s="55"/>
      <c r="DT922" s="55"/>
      <c r="DU922" s="55"/>
      <c r="DV922" s="55"/>
    </row>
    <row r="923" spans="1:126" ht="8.25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5"/>
      <c r="BQ923" s="55"/>
      <c r="BR923" s="55"/>
      <c r="BS923" s="55"/>
      <c r="BT923" s="55"/>
      <c r="BU923" s="55"/>
      <c r="BV923" s="55"/>
      <c r="BW923" s="55"/>
      <c r="BX923" s="55"/>
      <c r="BY923" s="55"/>
      <c r="BZ923" s="55"/>
      <c r="CA923" s="55"/>
      <c r="CB923" s="55"/>
      <c r="CC923" s="55"/>
      <c r="CD923" s="55"/>
      <c r="CE923" s="55"/>
      <c r="CF923" s="55"/>
      <c r="CG923" s="55"/>
      <c r="CH923" s="55"/>
      <c r="CI923" s="55"/>
      <c r="CJ923" s="55"/>
      <c r="CK923" s="55"/>
      <c r="CL923" s="55"/>
      <c r="CM923" s="55"/>
      <c r="CN923" s="55"/>
      <c r="CO923" s="55"/>
      <c r="CP923" s="55"/>
      <c r="CQ923" s="55"/>
      <c r="CR923" s="55"/>
      <c r="CS923" s="55"/>
      <c r="CT923" s="55"/>
      <c r="CU923" s="55"/>
      <c r="CV923" s="55"/>
      <c r="CW923" s="55"/>
      <c r="CX923" s="55"/>
      <c r="CY923" s="55"/>
      <c r="CZ923" s="55"/>
      <c r="DA923" s="55"/>
      <c r="DB923" s="55"/>
      <c r="DC923" s="55"/>
      <c r="DD923" s="55"/>
      <c r="DE923" s="55"/>
      <c r="DF923" s="55"/>
      <c r="DG923" s="55"/>
      <c r="DH923" s="55"/>
      <c r="DI923" s="55"/>
      <c r="DJ923" s="55"/>
      <c r="DK923" s="55"/>
      <c r="DL923" s="55"/>
      <c r="DM923" s="55"/>
      <c r="DN923" s="55"/>
      <c r="DO923" s="55"/>
      <c r="DP923" s="55"/>
      <c r="DQ923" s="55"/>
      <c r="DR923" s="55"/>
      <c r="DS923" s="55"/>
      <c r="DT923" s="55"/>
      <c r="DU923" s="55"/>
      <c r="DV923" s="55"/>
    </row>
    <row r="924" spans="1:126" ht="8.25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5"/>
      <c r="BQ924" s="55"/>
      <c r="BR924" s="55"/>
      <c r="BS924" s="55"/>
      <c r="BT924" s="55"/>
      <c r="BU924" s="55"/>
      <c r="BV924" s="55"/>
      <c r="BW924" s="55"/>
      <c r="BX924" s="55"/>
      <c r="BY924" s="55"/>
      <c r="BZ924" s="55"/>
      <c r="CA924" s="55"/>
      <c r="CB924" s="55"/>
      <c r="CC924" s="55"/>
      <c r="CD924" s="55"/>
      <c r="CE924" s="55"/>
      <c r="CF924" s="55"/>
      <c r="CG924" s="55"/>
      <c r="CH924" s="55"/>
      <c r="CI924" s="55"/>
      <c r="CJ924" s="55"/>
      <c r="CK924" s="55"/>
      <c r="CL924" s="55"/>
      <c r="CM924" s="55"/>
      <c r="CN924" s="55"/>
      <c r="CO924" s="55"/>
      <c r="CP924" s="55"/>
      <c r="CQ924" s="55"/>
      <c r="CR924" s="55"/>
      <c r="CS924" s="55"/>
      <c r="CT924" s="55"/>
      <c r="CU924" s="55"/>
      <c r="CV924" s="55"/>
      <c r="CW924" s="55"/>
      <c r="CX924" s="55"/>
      <c r="CY924" s="55"/>
      <c r="CZ924" s="55"/>
      <c r="DA924" s="55"/>
      <c r="DB924" s="55"/>
      <c r="DC924" s="55"/>
      <c r="DD924" s="55"/>
      <c r="DE924" s="55"/>
      <c r="DF924" s="55"/>
      <c r="DG924" s="55"/>
      <c r="DH924" s="55"/>
      <c r="DI924" s="55"/>
      <c r="DJ924" s="55"/>
      <c r="DK924" s="55"/>
      <c r="DL924" s="55"/>
      <c r="DM924" s="55"/>
      <c r="DN924" s="55"/>
      <c r="DO924" s="55"/>
      <c r="DP924" s="55"/>
      <c r="DQ924" s="55"/>
      <c r="DR924" s="55"/>
      <c r="DS924" s="55"/>
      <c r="DT924" s="55"/>
      <c r="DU924" s="55"/>
      <c r="DV924" s="55"/>
    </row>
    <row r="925" spans="1:126" ht="8.2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5"/>
      <c r="BQ925" s="55"/>
      <c r="BR925" s="55"/>
      <c r="BS925" s="55"/>
      <c r="BT925" s="55"/>
      <c r="BU925" s="55"/>
      <c r="BV925" s="55"/>
      <c r="BW925" s="55"/>
      <c r="BX925" s="55"/>
      <c r="BY925" s="55"/>
      <c r="BZ925" s="55"/>
      <c r="CA925" s="55"/>
      <c r="CB925" s="55"/>
      <c r="CC925" s="55"/>
      <c r="CD925" s="55"/>
      <c r="CE925" s="55"/>
      <c r="CF925" s="55"/>
      <c r="CG925" s="55"/>
      <c r="CH925" s="55"/>
      <c r="CI925" s="55"/>
      <c r="CJ925" s="55"/>
      <c r="CK925" s="55"/>
      <c r="CL925" s="55"/>
      <c r="CM925" s="55"/>
      <c r="CN925" s="55"/>
      <c r="CO925" s="55"/>
      <c r="CP925" s="55"/>
      <c r="CQ925" s="55"/>
      <c r="CR925" s="55"/>
      <c r="CS925" s="55"/>
      <c r="CT925" s="55"/>
      <c r="CU925" s="55"/>
      <c r="CV925" s="55"/>
      <c r="CW925" s="55"/>
      <c r="CX925" s="55"/>
      <c r="CY925" s="55"/>
      <c r="CZ925" s="55"/>
      <c r="DA925" s="55"/>
      <c r="DB925" s="55"/>
      <c r="DC925" s="55"/>
      <c r="DD925" s="55"/>
      <c r="DE925" s="55"/>
      <c r="DF925" s="55"/>
      <c r="DG925" s="55"/>
      <c r="DH925" s="55"/>
      <c r="DI925" s="55"/>
      <c r="DJ925" s="55"/>
      <c r="DK925" s="55"/>
      <c r="DL925" s="55"/>
      <c r="DM925" s="55"/>
      <c r="DN925" s="55"/>
      <c r="DO925" s="55"/>
      <c r="DP925" s="55"/>
      <c r="DQ925" s="55"/>
      <c r="DR925" s="55"/>
      <c r="DS925" s="55"/>
      <c r="DT925" s="55"/>
      <c r="DU925" s="55"/>
      <c r="DV925" s="55"/>
    </row>
    <row r="926" spans="1:126" ht="8.25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5"/>
      <c r="BQ926" s="55"/>
      <c r="BR926" s="55"/>
      <c r="BS926" s="55"/>
      <c r="BT926" s="55"/>
      <c r="BU926" s="55"/>
      <c r="BV926" s="55"/>
      <c r="BW926" s="55"/>
      <c r="BX926" s="55"/>
      <c r="BY926" s="55"/>
      <c r="BZ926" s="55"/>
      <c r="CA926" s="55"/>
      <c r="CB926" s="55"/>
      <c r="CC926" s="55"/>
      <c r="CD926" s="55"/>
      <c r="CE926" s="55"/>
      <c r="CF926" s="55"/>
      <c r="CG926" s="55"/>
      <c r="CH926" s="55"/>
      <c r="CI926" s="55"/>
      <c r="CJ926" s="55"/>
      <c r="CK926" s="55"/>
      <c r="CL926" s="55"/>
      <c r="CM926" s="55"/>
      <c r="CN926" s="55"/>
      <c r="CO926" s="55"/>
      <c r="CP926" s="55"/>
      <c r="CQ926" s="55"/>
      <c r="CR926" s="55"/>
      <c r="CS926" s="55"/>
      <c r="CT926" s="55"/>
      <c r="CU926" s="55"/>
      <c r="CV926" s="55"/>
      <c r="CW926" s="55"/>
      <c r="CX926" s="55"/>
      <c r="CY926" s="55"/>
      <c r="CZ926" s="55"/>
      <c r="DA926" s="55"/>
      <c r="DB926" s="55"/>
      <c r="DC926" s="55"/>
      <c r="DD926" s="55"/>
      <c r="DE926" s="55"/>
      <c r="DF926" s="55"/>
      <c r="DG926" s="55"/>
      <c r="DH926" s="55"/>
      <c r="DI926" s="55"/>
      <c r="DJ926" s="55"/>
      <c r="DK926" s="55"/>
      <c r="DL926" s="55"/>
      <c r="DM926" s="55"/>
      <c r="DN926" s="55"/>
      <c r="DO926" s="55"/>
      <c r="DP926" s="55"/>
      <c r="DQ926" s="55"/>
      <c r="DR926" s="55"/>
      <c r="DS926" s="55"/>
      <c r="DT926" s="55"/>
      <c r="DU926" s="55"/>
      <c r="DV926" s="55"/>
    </row>
    <row r="927" spans="1:126" ht="8.25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5"/>
      <c r="BQ927" s="55"/>
      <c r="BR927" s="55"/>
      <c r="BS927" s="55"/>
      <c r="BT927" s="55"/>
      <c r="BU927" s="55"/>
      <c r="BV927" s="55"/>
      <c r="BW927" s="55"/>
      <c r="BX927" s="55"/>
      <c r="BY927" s="55"/>
      <c r="BZ927" s="55"/>
      <c r="CA927" s="55"/>
      <c r="CB927" s="55"/>
      <c r="CC927" s="55"/>
      <c r="CD927" s="55"/>
      <c r="CE927" s="55"/>
      <c r="CF927" s="55"/>
      <c r="CG927" s="55"/>
      <c r="CH927" s="55"/>
      <c r="CI927" s="55"/>
      <c r="CJ927" s="55"/>
      <c r="CK927" s="55"/>
      <c r="CL927" s="55"/>
      <c r="CM927" s="55"/>
      <c r="CN927" s="55"/>
      <c r="CO927" s="55"/>
      <c r="CP927" s="55"/>
      <c r="CQ927" s="55"/>
      <c r="CR927" s="55"/>
      <c r="CS927" s="55"/>
      <c r="CT927" s="55"/>
      <c r="CU927" s="55"/>
      <c r="CV927" s="55"/>
      <c r="CW927" s="55"/>
      <c r="CX927" s="55"/>
      <c r="CY927" s="55"/>
      <c r="CZ927" s="55"/>
      <c r="DA927" s="55"/>
      <c r="DB927" s="55"/>
      <c r="DC927" s="55"/>
      <c r="DD927" s="55"/>
      <c r="DE927" s="55"/>
      <c r="DF927" s="55"/>
      <c r="DG927" s="55"/>
      <c r="DH927" s="55"/>
      <c r="DI927" s="55"/>
      <c r="DJ927" s="55"/>
      <c r="DK927" s="55"/>
      <c r="DL927" s="55"/>
      <c r="DM927" s="55"/>
      <c r="DN927" s="55"/>
      <c r="DO927" s="55"/>
      <c r="DP927" s="55"/>
      <c r="DQ927" s="55"/>
      <c r="DR927" s="55"/>
      <c r="DS927" s="55"/>
      <c r="DT927" s="55"/>
      <c r="DU927" s="55"/>
      <c r="DV927" s="55"/>
    </row>
    <row r="928" spans="1:126" ht="8.25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5"/>
      <c r="BQ928" s="55"/>
      <c r="BR928" s="55"/>
      <c r="BS928" s="55"/>
      <c r="BT928" s="55"/>
      <c r="BU928" s="55"/>
      <c r="BV928" s="55"/>
      <c r="BW928" s="55"/>
      <c r="BX928" s="55"/>
      <c r="BY928" s="55"/>
      <c r="BZ928" s="55"/>
      <c r="CA928" s="55"/>
      <c r="CB928" s="55"/>
      <c r="CC928" s="55"/>
      <c r="CD928" s="55"/>
      <c r="CE928" s="55"/>
      <c r="CF928" s="55"/>
      <c r="CG928" s="55"/>
      <c r="CH928" s="55"/>
      <c r="CI928" s="55"/>
      <c r="CJ928" s="55"/>
      <c r="CK928" s="55"/>
      <c r="CL928" s="55"/>
      <c r="CM928" s="55"/>
      <c r="CN928" s="55"/>
      <c r="CO928" s="55"/>
      <c r="CP928" s="55"/>
      <c r="CQ928" s="55"/>
      <c r="CR928" s="55"/>
      <c r="CS928" s="55"/>
      <c r="CT928" s="55"/>
      <c r="CU928" s="55"/>
      <c r="CV928" s="55"/>
      <c r="CW928" s="55"/>
      <c r="CX928" s="55"/>
      <c r="CY928" s="55"/>
      <c r="CZ928" s="55"/>
      <c r="DA928" s="55"/>
      <c r="DB928" s="55"/>
      <c r="DC928" s="55"/>
      <c r="DD928" s="55"/>
      <c r="DE928" s="55"/>
      <c r="DF928" s="55"/>
      <c r="DG928" s="55"/>
      <c r="DH928" s="55"/>
      <c r="DI928" s="55"/>
      <c r="DJ928" s="55"/>
      <c r="DK928" s="55"/>
      <c r="DL928" s="55"/>
      <c r="DM928" s="55"/>
      <c r="DN928" s="55"/>
      <c r="DO928" s="55"/>
      <c r="DP928" s="55"/>
      <c r="DQ928" s="55"/>
      <c r="DR928" s="55"/>
      <c r="DS928" s="55"/>
      <c r="DT928" s="55"/>
      <c r="DU928" s="55"/>
      <c r="DV928" s="55"/>
    </row>
    <row r="929" spans="1:126" ht="8.25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5"/>
      <c r="BQ929" s="55"/>
      <c r="BR929" s="55"/>
      <c r="BS929" s="55"/>
      <c r="BT929" s="55"/>
      <c r="BU929" s="55"/>
      <c r="BV929" s="55"/>
      <c r="BW929" s="55"/>
      <c r="BX929" s="55"/>
      <c r="BY929" s="55"/>
      <c r="BZ929" s="55"/>
      <c r="CA929" s="55"/>
      <c r="CB929" s="55"/>
      <c r="CC929" s="55"/>
      <c r="CD929" s="55"/>
      <c r="CE929" s="55"/>
      <c r="CF929" s="55"/>
      <c r="CG929" s="55"/>
      <c r="CH929" s="55"/>
      <c r="CI929" s="55"/>
      <c r="CJ929" s="55"/>
      <c r="CK929" s="55"/>
      <c r="CL929" s="55"/>
      <c r="CM929" s="55"/>
      <c r="CN929" s="55"/>
      <c r="CO929" s="55"/>
      <c r="CP929" s="55"/>
      <c r="CQ929" s="55"/>
      <c r="CR929" s="55"/>
      <c r="CS929" s="55"/>
      <c r="CT929" s="55"/>
      <c r="CU929" s="55"/>
      <c r="CV929" s="55"/>
      <c r="CW929" s="55"/>
      <c r="CX929" s="55"/>
      <c r="CY929" s="55"/>
      <c r="CZ929" s="55"/>
      <c r="DA929" s="55"/>
      <c r="DB929" s="55"/>
      <c r="DC929" s="55"/>
      <c r="DD929" s="55"/>
      <c r="DE929" s="55"/>
      <c r="DF929" s="55"/>
      <c r="DG929" s="55"/>
      <c r="DH929" s="55"/>
      <c r="DI929" s="55"/>
      <c r="DJ929" s="55"/>
      <c r="DK929" s="55"/>
      <c r="DL929" s="55"/>
      <c r="DM929" s="55"/>
      <c r="DN929" s="55"/>
      <c r="DO929" s="55"/>
      <c r="DP929" s="55"/>
      <c r="DQ929" s="55"/>
      <c r="DR929" s="55"/>
      <c r="DS929" s="55"/>
      <c r="DT929" s="55"/>
      <c r="DU929" s="55"/>
      <c r="DV929" s="55"/>
    </row>
    <row r="930" spans="1:126" ht="8.25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5"/>
      <c r="BQ930" s="55"/>
      <c r="BR930" s="55"/>
      <c r="BS930" s="55"/>
      <c r="BT930" s="55"/>
      <c r="BU930" s="55"/>
      <c r="BV930" s="55"/>
      <c r="BW930" s="55"/>
      <c r="BX930" s="55"/>
      <c r="BY930" s="55"/>
      <c r="BZ930" s="55"/>
      <c r="CA930" s="55"/>
      <c r="CB930" s="55"/>
      <c r="CC930" s="55"/>
      <c r="CD930" s="55"/>
      <c r="CE930" s="55"/>
      <c r="CF930" s="55"/>
      <c r="CG930" s="55"/>
      <c r="CH930" s="55"/>
      <c r="CI930" s="55"/>
      <c r="CJ930" s="55"/>
      <c r="CK930" s="55"/>
      <c r="CL930" s="55"/>
      <c r="CM930" s="55"/>
      <c r="CN930" s="55"/>
      <c r="CO930" s="55"/>
      <c r="CP930" s="55"/>
      <c r="CQ930" s="55"/>
      <c r="CR930" s="55"/>
      <c r="CS930" s="55"/>
      <c r="CT930" s="55"/>
      <c r="CU930" s="55"/>
      <c r="CV930" s="55"/>
      <c r="CW930" s="55"/>
      <c r="CX930" s="55"/>
      <c r="CY930" s="55"/>
      <c r="CZ930" s="55"/>
      <c r="DA930" s="55"/>
      <c r="DB930" s="55"/>
      <c r="DC930" s="55"/>
      <c r="DD930" s="55"/>
      <c r="DE930" s="55"/>
      <c r="DF930" s="55"/>
      <c r="DG930" s="55"/>
      <c r="DH930" s="55"/>
      <c r="DI930" s="55"/>
      <c r="DJ930" s="55"/>
      <c r="DK930" s="55"/>
      <c r="DL930" s="55"/>
      <c r="DM930" s="55"/>
      <c r="DN930" s="55"/>
      <c r="DO930" s="55"/>
      <c r="DP930" s="55"/>
      <c r="DQ930" s="55"/>
      <c r="DR930" s="55"/>
      <c r="DS930" s="55"/>
      <c r="DT930" s="55"/>
      <c r="DU930" s="55"/>
      <c r="DV930" s="55"/>
    </row>
    <row r="931" spans="1:126" ht="8.25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5"/>
      <c r="BQ931" s="55"/>
      <c r="BR931" s="55"/>
      <c r="BS931" s="55"/>
      <c r="BT931" s="55"/>
      <c r="BU931" s="55"/>
      <c r="BV931" s="55"/>
      <c r="BW931" s="55"/>
      <c r="BX931" s="55"/>
      <c r="BY931" s="55"/>
      <c r="BZ931" s="55"/>
      <c r="CA931" s="55"/>
      <c r="CB931" s="55"/>
      <c r="CC931" s="55"/>
      <c r="CD931" s="55"/>
      <c r="CE931" s="55"/>
      <c r="CF931" s="55"/>
      <c r="CG931" s="55"/>
      <c r="CH931" s="55"/>
      <c r="CI931" s="55"/>
      <c r="CJ931" s="55"/>
      <c r="CK931" s="55"/>
      <c r="CL931" s="55"/>
      <c r="CM931" s="55"/>
      <c r="CN931" s="55"/>
      <c r="CO931" s="55"/>
      <c r="CP931" s="55"/>
      <c r="CQ931" s="55"/>
      <c r="CR931" s="55"/>
      <c r="CS931" s="55"/>
      <c r="CT931" s="55"/>
      <c r="CU931" s="55"/>
      <c r="CV931" s="55"/>
      <c r="CW931" s="55"/>
      <c r="CX931" s="55"/>
      <c r="CY931" s="55"/>
      <c r="CZ931" s="55"/>
      <c r="DA931" s="55"/>
      <c r="DB931" s="55"/>
      <c r="DC931" s="55"/>
      <c r="DD931" s="55"/>
      <c r="DE931" s="55"/>
      <c r="DF931" s="55"/>
      <c r="DG931" s="55"/>
      <c r="DH931" s="55"/>
      <c r="DI931" s="55"/>
      <c r="DJ931" s="55"/>
      <c r="DK931" s="55"/>
      <c r="DL931" s="55"/>
      <c r="DM931" s="55"/>
      <c r="DN931" s="55"/>
      <c r="DO931" s="55"/>
      <c r="DP931" s="55"/>
      <c r="DQ931" s="55"/>
      <c r="DR931" s="55"/>
      <c r="DS931" s="55"/>
      <c r="DT931" s="55"/>
      <c r="DU931" s="55"/>
      <c r="DV931" s="55"/>
    </row>
    <row r="932" spans="1:126" ht="8.25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5"/>
      <c r="BQ932" s="55"/>
      <c r="BR932" s="55"/>
      <c r="BS932" s="55"/>
      <c r="BT932" s="55"/>
      <c r="BU932" s="55"/>
      <c r="BV932" s="55"/>
      <c r="BW932" s="55"/>
      <c r="BX932" s="55"/>
      <c r="BY932" s="55"/>
      <c r="BZ932" s="55"/>
      <c r="CA932" s="55"/>
      <c r="CB932" s="55"/>
      <c r="CC932" s="55"/>
      <c r="CD932" s="55"/>
      <c r="CE932" s="55"/>
      <c r="CF932" s="55"/>
      <c r="CG932" s="55"/>
      <c r="CH932" s="55"/>
      <c r="CI932" s="55"/>
      <c r="CJ932" s="55"/>
      <c r="CK932" s="55"/>
      <c r="CL932" s="55"/>
      <c r="CM932" s="55"/>
      <c r="CN932" s="55"/>
      <c r="CO932" s="55"/>
      <c r="CP932" s="55"/>
      <c r="CQ932" s="55"/>
      <c r="CR932" s="55"/>
      <c r="CS932" s="55"/>
      <c r="CT932" s="55"/>
      <c r="CU932" s="55"/>
      <c r="CV932" s="55"/>
      <c r="CW932" s="55"/>
      <c r="CX932" s="55"/>
      <c r="CY932" s="55"/>
      <c r="CZ932" s="55"/>
      <c r="DA932" s="55"/>
      <c r="DB932" s="55"/>
      <c r="DC932" s="55"/>
      <c r="DD932" s="55"/>
      <c r="DE932" s="55"/>
      <c r="DF932" s="55"/>
      <c r="DG932" s="55"/>
      <c r="DH932" s="55"/>
      <c r="DI932" s="55"/>
      <c r="DJ932" s="55"/>
      <c r="DK932" s="55"/>
      <c r="DL932" s="55"/>
      <c r="DM932" s="55"/>
      <c r="DN932" s="55"/>
      <c r="DO932" s="55"/>
      <c r="DP932" s="55"/>
      <c r="DQ932" s="55"/>
      <c r="DR932" s="55"/>
      <c r="DS932" s="55"/>
      <c r="DT932" s="55"/>
      <c r="DU932" s="55"/>
      <c r="DV932" s="55"/>
    </row>
    <row r="933" spans="1:126" ht="8.25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5"/>
      <c r="BQ933" s="55"/>
      <c r="BR933" s="55"/>
      <c r="BS933" s="55"/>
      <c r="BT933" s="55"/>
      <c r="BU933" s="55"/>
      <c r="BV933" s="55"/>
      <c r="BW933" s="55"/>
      <c r="BX933" s="55"/>
      <c r="BY933" s="55"/>
      <c r="BZ933" s="55"/>
      <c r="CA933" s="55"/>
      <c r="CB933" s="55"/>
      <c r="CC933" s="55"/>
      <c r="CD933" s="55"/>
      <c r="CE933" s="55"/>
      <c r="CF933" s="55"/>
      <c r="CG933" s="55"/>
      <c r="CH933" s="55"/>
      <c r="CI933" s="55"/>
      <c r="CJ933" s="55"/>
      <c r="CK933" s="55"/>
      <c r="CL933" s="55"/>
      <c r="CM933" s="55"/>
      <c r="CN933" s="55"/>
      <c r="CO933" s="55"/>
      <c r="CP933" s="55"/>
      <c r="CQ933" s="55"/>
      <c r="CR933" s="55"/>
      <c r="CS933" s="55"/>
      <c r="CT933" s="55"/>
      <c r="CU933" s="55"/>
      <c r="CV933" s="55"/>
      <c r="CW933" s="55"/>
      <c r="CX933" s="55"/>
      <c r="CY933" s="55"/>
      <c r="CZ933" s="55"/>
      <c r="DA933" s="55"/>
      <c r="DB933" s="55"/>
      <c r="DC933" s="55"/>
      <c r="DD933" s="55"/>
      <c r="DE933" s="55"/>
      <c r="DF933" s="55"/>
      <c r="DG933" s="55"/>
      <c r="DH933" s="55"/>
      <c r="DI933" s="55"/>
      <c r="DJ933" s="55"/>
      <c r="DK933" s="55"/>
      <c r="DL933" s="55"/>
      <c r="DM933" s="55"/>
      <c r="DN933" s="55"/>
      <c r="DO933" s="55"/>
      <c r="DP933" s="55"/>
      <c r="DQ933" s="55"/>
      <c r="DR933" s="55"/>
      <c r="DS933" s="55"/>
      <c r="DT933" s="55"/>
      <c r="DU933" s="55"/>
      <c r="DV933" s="55"/>
    </row>
    <row r="934" spans="1:126" ht="8.25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5"/>
      <c r="BQ934" s="55"/>
      <c r="BR934" s="55"/>
      <c r="BS934" s="55"/>
      <c r="BT934" s="55"/>
      <c r="BU934" s="55"/>
      <c r="BV934" s="55"/>
      <c r="BW934" s="55"/>
      <c r="BX934" s="55"/>
      <c r="BY934" s="55"/>
      <c r="BZ934" s="55"/>
      <c r="CA934" s="55"/>
      <c r="CB934" s="55"/>
      <c r="CC934" s="55"/>
      <c r="CD934" s="55"/>
      <c r="CE934" s="55"/>
      <c r="CF934" s="55"/>
      <c r="CG934" s="55"/>
      <c r="CH934" s="55"/>
      <c r="CI934" s="55"/>
      <c r="CJ934" s="55"/>
      <c r="CK934" s="55"/>
      <c r="CL934" s="55"/>
      <c r="CM934" s="55"/>
      <c r="CN934" s="55"/>
      <c r="CO934" s="55"/>
      <c r="CP934" s="55"/>
      <c r="CQ934" s="55"/>
      <c r="CR934" s="55"/>
      <c r="CS934" s="55"/>
      <c r="CT934" s="55"/>
      <c r="CU934" s="55"/>
      <c r="CV934" s="55"/>
      <c r="CW934" s="55"/>
      <c r="CX934" s="55"/>
      <c r="CY934" s="55"/>
      <c r="CZ934" s="55"/>
      <c r="DA934" s="55"/>
      <c r="DB934" s="55"/>
      <c r="DC934" s="55"/>
      <c r="DD934" s="55"/>
      <c r="DE934" s="55"/>
      <c r="DF934" s="55"/>
      <c r="DG934" s="55"/>
      <c r="DH934" s="55"/>
      <c r="DI934" s="55"/>
      <c r="DJ934" s="55"/>
      <c r="DK934" s="55"/>
      <c r="DL934" s="55"/>
      <c r="DM934" s="55"/>
      <c r="DN934" s="55"/>
      <c r="DO934" s="55"/>
      <c r="DP934" s="55"/>
      <c r="DQ934" s="55"/>
      <c r="DR934" s="55"/>
      <c r="DS934" s="55"/>
      <c r="DT934" s="55"/>
      <c r="DU934" s="55"/>
      <c r="DV934" s="55"/>
    </row>
    <row r="935" spans="1:126" ht="8.2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5"/>
      <c r="BQ935" s="55"/>
      <c r="BR935" s="55"/>
      <c r="BS935" s="55"/>
      <c r="BT935" s="55"/>
      <c r="BU935" s="55"/>
      <c r="BV935" s="55"/>
      <c r="BW935" s="55"/>
      <c r="BX935" s="55"/>
      <c r="BY935" s="55"/>
      <c r="BZ935" s="55"/>
      <c r="CA935" s="55"/>
      <c r="CB935" s="55"/>
      <c r="CC935" s="55"/>
      <c r="CD935" s="55"/>
      <c r="CE935" s="55"/>
      <c r="CF935" s="55"/>
      <c r="CG935" s="55"/>
      <c r="CH935" s="55"/>
      <c r="CI935" s="55"/>
      <c r="CJ935" s="55"/>
      <c r="CK935" s="55"/>
      <c r="CL935" s="55"/>
      <c r="CM935" s="55"/>
      <c r="CN935" s="55"/>
      <c r="CO935" s="55"/>
      <c r="CP935" s="55"/>
      <c r="CQ935" s="55"/>
      <c r="CR935" s="55"/>
      <c r="CS935" s="55"/>
      <c r="CT935" s="55"/>
      <c r="CU935" s="55"/>
      <c r="CV935" s="55"/>
      <c r="CW935" s="55"/>
      <c r="CX935" s="55"/>
      <c r="CY935" s="55"/>
      <c r="CZ935" s="55"/>
      <c r="DA935" s="55"/>
      <c r="DB935" s="55"/>
      <c r="DC935" s="55"/>
      <c r="DD935" s="55"/>
      <c r="DE935" s="55"/>
      <c r="DF935" s="55"/>
      <c r="DG935" s="55"/>
      <c r="DH935" s="55"/>
      <c r="DI935" s="55"/>
      <c r="DJ935" s="55"/>
      <c r="DK935" s="55"/>
      <c r="DL935" s="55"/>
      <c r="DM935" s="55"/>
      <c r="DN935" s="55"/>
      <c r="DO935" s="55"/>
      <c r="DP935" s="55"/>
      <c r="DQ935" s="55"/>
      <c r="DR935" s="55"/>
      <c r="DS935" s="55"/>
      <c r="DT935" s="55"/>
      <c r="DU935" s="55"/>
      <c r="DV935" s="55"/>
    </row>
    <row r="936" spans="1:126" ht="8.25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5"/>
      <c r="BQ936" s="55"/>
      <c r="BR936" s="55"/>
      <c r="BS936" s="55"/>
      <c r="BT936" s="55"/>
      <c r="BU936" s="55"/>
      <c r="BV936" s="55"/>
      <c r="BW936" s="55"/>
      <c r="BX936" s="55"/>
      <c r="BY936" s="55"/>
      <c r="BZ936" s="55"/>
      <c r="CA936" s="55"/>
      <c r="CB936" s="55"/>
      <c r="CC936" s="55"/>
      <c r="CD936" s="55"/>
      <c r="CE936" s="55"/>
      <c r="CF936" s="55"/>
      <c r="CG936" s="55"/>
      <c r="CH936" s="55"/>
      <c r="CI936" s="55"/>
      <c r="CJ936" s="55"/>
      <c r="CK936" s="55"/>
      <c r="CL936" s="55"/>
      <c r="CM936" s="55"/>
      <c r="CN936" s="55"/>
      <c r="CO936" s="55"/>
      <c r="CP936" s="55"/>
      <c r="CQ936" s="55"/>
      <c r="CR936" s="55"/>
      <c r="CS936" s="55"/>
      <c r="CT936" s="55"/>
      <c r="CU936" s="55"/>
      <c r="CV936" s="55"/>
      <c r="CW936" s="55"/>
      <c r="CX936" s="55"/>
      <c r="CY936" s="55"/>
      <c r="CZ936" s="55"/>
      <c r="DA936" s="55"/>
      <c r="DB936" s="55"/>
      <c r="DC936" s="55"/>
      <c r="DD936" s="55"/>
      <c r="DE936" s="55"/>
      <c r="DF936" s="55"/>
      <c r="DG936" s="55"/>
      <c r="DH936" s="55"/>
      <c r="DI936" s="55"/>
      <c r="DJ936" s="55"/>
      <c r="DK936" s="55"/>
      <c r="DL936" s="55"/>
      <c r="DM936" s="55"/>
      <c r="DN936" s="55"/>
      <c r="DO936" s="55"/>
      <c r="DP936" s="55"/>
      <c r="DQ936" s="55"/>
      <c r="DR936" s="55"/>
      <c r="DS936" s="55"/>
      <c r="DT936" s="55"/>
      <c r="DU936" s="55"/>
      <c r="DV936" s="55"/>
    </row>
    <row r="937" spans="1:126" ht="8.25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5"/>
      <c r="BQ937" s="55"/>
      <c r="BR937" s="55"/>
      <c r="BS937" s="55"/>
      <c r="BT937" s="55"/>
      <c r="BU937" s="55"/>
      <c r="BV937" s="55"/>
      <c r="BW937" s="55"/>
      <c r="BX937" s="55"/>
      <c r="BY937" s="55"/>
      <c r="BZ937" s="55"/>
      <c r="CA937" s="55"/>
      <c r="CB937" s="55"/>
      <c r="CC937" s="55"/>
      <c r="CD937" s="55"/>
      <c r="CE937" s="55"/>
      <c r="CF937" s="55"/>
      <c r="CG937" s="55"/>
      <c r="CH937" s="55"/>
      <c r="CI937" s="55"/>
      <c r="CJ937" s="55"/>
      <c r="CK937" s="55"/>
      <c r="CL937" s="55"/>
      <c r="CM937" s="55"/>
      <c r="CN937" s="55"/>
      <c r="CO937" s="55"/>
      <c r="CP937" s="55"/>
      <c r="CQ937" s="55"/>
      <c r="CR937" s="55"/>
      <c r="CS937" s="55"/>
      <c r="CT937" s="55"/>
      <c r="CU937" s="55"/>
      <c r="CV937" s="55"/>
      <c r="CW937" s="55"/>
      <c r="CX937" s="55"/>
      <c r="CY937" s="55"/>
      <c r="CZ937" s="55"/>
      <c r="DA937" s="55"/>
      <c r="DB937" s="55"/>
      <c r="DC937" s="55"/>
      <c r="DD937" s="55"/>
      <c r="DE937" s="55"/>
      <c r="DF937" s="55"/>
      <c r="DG937" s="55"/>
      <c r="DH937" s="55"/>
      <c r="DI937" s="55"/>
      <c r="DJ937" s="55"/>
      <c r="DK937" s="55"/>
      <c r="DL937" s="55"/>
      <c r="DM937" s="55"/>
      <c r="DN937" s="55"/>
      <c r="DO937" s="55"/>
      <c r="DP937" s="55"/>
      <c r="DQ937" s="55"/>
      <c r="DR937" s="55"/>
      <c r="DS937" s="55"/>
      <c r="DT937" s="55"/>
      <c r="DU937" s="55"/>
      <c r="DV937" s="55"/>
    </row>
    <row r="938" spans="1:126" ht="8.25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5"/>
      <c r="BQ938" s="55"/>
      <c r="BR938" s="55"/>
      <c r="BS938" s="55"/>
      <c r="BT938" s="55"/>
      <c r="BU938" s="55"/>
      <c r="BV938" s="55"/>
      <c r="BW938" s="55"/>
      <c r="BX938" s="55"/>
      <c r="BY938" s="55"/>
      <c r="BZ938" s="55"/>
      <c r="CA938" s="55"/>
      <c r="CB938" s="55"/>
      <c r="CC938" s="55"/>
      <c r="CD938" s="55"/>
      <c r="CE938" s="55"/>
      <c r="CF938" s="55"/>
      <c r="CG938" s="55"/>
      <c r="CH938" s="55"/>
      <c r="CI938" s="55"/>
      <c r="CJ938" s="55"/>
      <c r="CK938" s="55"/>
      <c r="CL938" s="55"/>
      <c r="CM938" s="55"/>
      <c r="CN938" s="55"/>
      <c r="CO938" s="55"/>
      <c r="CP938" s="55"/>
      <c r="CQ938" s="55"/>
      <c r="CR938" s="55"/>
      <c r="CS938" s="55"/>
      <c r="CT938" s="55"/>
      <c r="CU938" s="55"/>
      <c r="CV938" s="55"/>
      <c r="CW938" s="55"/>
      <c r="CX938" s="55"/>
      <c r="CY938" s="55"/>
      <c r="CZ938" s="55"/>
      <c r="DA938" s="55"/>
      <c r="DB938" s="55"/>
      <c r="DC938" s="55"/>
      <c r="DD938" s="55"/>
      <c r="DE938" s="55"/>
      <c r="DF938" s="55"/>
      <c r="DG938" s="55"/>
      <c r="DH938" s="55"/>
      <c r="DI938" s="55"/>
      <c r="DJ938" s="55"/>
      <c r="DK938" s="55"/>
      <c r="DL938" s="55"/>
      <c r="DM938" s="55"/>
      <c r="DN938" s="55"/>
      <c r="DO938" s="55"/>
      <c r="DP938" s="55"/>
      <c r="DQ938" s="55"/>
      <c r="DR938" s="55"/>
      <c r="DS938" s="55"/>
      <c r="DT938" s="55"/>
      <c r="DU938" s="55"/>
      <c r="DV938" s="55"/>
    </row>
    <row r="939" spans="1:126" ht="8.25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5"/>
      <c r="BQ939" s="55"/>
      <c r="BR939" s="55"/>
      <c r="BS939" s="55"/>
      <c r="BT939" s="55"/>
      <c r="BU939" s="55"/>
      <c r="BV939" s="55"/>
      <c r="BW939" s="55"/>
      <c r="BX939" s="55"/>
      <c r="BY939" s="55"/>
      <c r="BZ939" s="55"/>
      <c r="CA939" s="55"/>
      <c r="CB939" s="55"/>
      <c r="CC939" s="55"/>
      <c r="CD939" s="55"/>
      <c r="CE939" s="55"/>
      <c r="CF939" s="55"/>
      <c r="CG939" s="55"/>
      <c r="CH939" s="55"/>
      <c r="CI939" s="55"/>
      <c r="CJ939" s="55"/>
      <c r="CK939" s="55"/>
      <c r="CL939" s="55"/>
      <c r="CM939" s="55"/>
      <c r="CN939" s="55"/>
      <c r="CO939" s="55"/>
      <c r="CP939" s="55"/>
      <c r="CQ939" s="55"/>
      <c r="CR939" s="55"/>
      <c r="CS939" s="55"/>
      <c r="CT939" s="55"/>
      <c r="CU939" s="55"/>
      <c r="CV939" s="55"/>
      <c r="CW939" s="55"/>
      <c r="CX939" s="55"/>
      <c r="CY939" s="55"/>
      <c r="CZ939" s="55"/>
      <c r="DA939" s="55"/>
      <c r="DB939" s="55"/>
      <c r="DC939" s="55"/>
      <c r="DD939" s="55"/>
      <c r="DE939" s="55"/>
      <c r="DF939" s="55"/>
      <c r="DG939" s="55"/>
      <c r="DH939" s="55"/>
      <c r="DI939" s="55"/>
      <c r="DJ939" s="55"/>
      <c r="DK939" s="55"/>
      <c r="DL939" s="55"/>
      <c r="DM939" s="55"/>
      <c r="DN939" s="55"/>
      <c r="DO939" s="55"/>
      <c r="DP939" s="55"/>
      <c r="DQ939" s="55"/>
      <c r="DR939" s="55"/>
      <c r="DS939" s="55"/>
      <c r="DT939" s="55"/>
      <c r="DU939" s="55"/>
      <c r="DV939" s="55"/>
    </row>
    <row r="940" spans="1:126" ht="8.25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5"/>
      <c r="BQ940" s="55"/>
      <c r="BR940" s="55"/>
      <c r="BS940" s="55"/>
      <c r="BT940" s="55"/>
      <c r="BU940" s="55"/>
      <c r="BV940" s="55"/>
      <c r="BW940" s="55"/>
      <c r="BX940" s="55"/>
      <c r="BY940" s="55"/>
      <c r="BZ940" s="55"/>
      <c r="CA940" s="55"/>
      <c r="CB940" s="55"/>
      <c r="CC940" s="55"/>
      <c r="CD940" s="55"/>
      <c r="CE940" s="55"/>
      <c r="CF940" s="55"/>
      <c r="CG940" s="55"/>
      <c r="CH940" s="55"/>
      <c r="CI940" s="55"/>
      <c r="CJ940" s="55"/>
      <c r="CK940" s="55"/>
      <c r="CL940" s="55"/>
      <c r="CM940" s="55"/>
      <c r="CN940" s="55"/>
      <c r="CO940" s="55"/>
      <c r="CP940" s="55"/>
      <c r="CQ940" s="55"/>
      <c r="CR940" s="55"/>
      <c r="CS940" s="55"/>
      <c r="CT940" s="55"/>
      <c r="CU940" s="55"/>
      <c r="CV940" s="55"/>
      <c r="CW940" s="55"/>
      <c r="CX940" s="55"/>
      <c r="CY940" s="55"/>
      <c r="CZ940" s="55"/>
      <c r="DA940" s="55"/>
      <c r="DB940" s="55"/>
      <c r="DC940" s="55"/>
      <c r="DD940" s="55"/>
      <c r="DE940" s="55"/>
      <c r="DF940" s="55"/>
      <c r="DG940" s="55"/>
      <c r="DH940" s="55"/>
      <c r="DI940" s="55"/>
      <c r="DJ940" s="55"/>
      <c r="DK940" s="55"/>
      <c r="DL940" s="55"/>
      <c r="DM940" s="55"/>
      <c r="DN940" s="55"/>
      <c r="DO940" s="55"/>
      <c r="DP940" s="55"/>
      <c r="DQ940" s="55"/>
      <c r="DR940" s="55"/>
      <c r="DS940" s="55"/>
      <c r="DT940" s="55"/>
      <c r="DU940" s="55"/>
      <c r="DV940" s="55"/>
    </row>
    <row r="941" spans="1:126" ht="8.25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5"/>
      <c r="BQ941" s="55"/>
      <c r="BR941" s="55"/>
      <c r="BS941" s="55"/>
      <c r="BT941" s="55"/>
      <c r="BU941" s="55"/>
      <c r="BV941" s="55"/>
      <c r="BW941" s="55"/>
      <c r="BX941" s="55"/>
      <c r="BY941" s="55"/>
      <c r="BZ941" s="55"/>
      <c r="CA941" s="55"/>
      <c r="CB941" s="55"/>
      <c r="CC941" s="55"/>
      <c r="CD941" s="55"/>
      <c r="CE941" s="55"/>
      <c r="CF941" s="55"/>
      <c r="CG941" s="55"/>
      <c r="CH941" s="55"/>
      <c r="CI941" s="55"/>
      <c r="CJ941" s="55"/>
      <c r="CK941" s="55"/>
      <c r="CL941" s="55"/>
      <c r="CM941" s="55"/>
      <c r="CN941" s="55"/>
      <c r="CO941" s="55"/>
      <c r="CP941" s="55"/>
      <c r="CQ941" s="55"/>
      <c r="CR941" s="55"/>
      <c r="CS941" s="55"/>
      <c r="CT941" s="55"/>
      <c r="CU941" s="55"/>
      <c r="CV941" s="55"/>
      <c r="CW941" s="55"/>
      <c r="CX941" s="55"/>
      <c r="CY941" s="55"/>
      <c r="CZ941" s="55"/>
      <c r="DA941" s="55"/>
      <c r="DB941" s="55"/>
      <c r="DC941" s="55"/>
      <c r="DD941" s="55"/>
      <c r="DE941" s="55"/>
      <c r="DF941" s="55"/>
      <c r="DG941" s="55"/>
      <c r="DH941" s="55"/>
      <c r="DI941" s="55"/>
      <c r="DJ941" s="55"/>
      <c r="DK941" s="55"/>
      <c r="DL941" s="55"/>
      <c r="DM941" s="55"/>
      <c r="DN941" s="55"/>
      <c r="DO941" s="55"/>
      <c r="DP941" s="55"/>
      <c r="DQ941" s="55"/>
      <c r="DR941" s="55"/>
      <c r="DS941" s="55"/>
      <c r="DT941" s="55"/>
      <c r="DU941" s="55"/>
      <c r="DV941" s="55"/>
    </row>
    <row r="942" spans="1:126" ht="8.25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5"/>
      <c r="BQ942" s="55"/>
      <c r="BR942" s="55"/>
      <c r="BS942" s="55"/>
      <c r="BT942" s="55"/>
      <c r="BU942" s="55"/>
      <c r="BV942" s="55"/>
      <c r="BW942" s="55"/>
      <c r="BX942" s="55"/>
      <c r="BY942" s="55"/>
      <c r="BZ942" s="55"/>
      <c r="CA942" s="55"/>
      <c r="CB942" s="55"/>
      <c r="CC942" s="55"/>
      <c r="CD942" s="55"/>
      <c r="CE942" s="55"/>
      <c r="CF942" s="55"/>
      <c r="CG942" s="55"/>
      <c r="CH942" s="55"/>
      <c r="CI942" s="55"/>
      <c r="CJ942" s="55"/>
      <c r="CK942" s="55"/>
      <c r="CL942" s="55"/>
      <c r="CM942" s="55"/>
      <c r="CN942" s="55"/>
      <c r="CO942" s="55"/>
      <c r="CP942" s="55"/>
      <c r="CQ942" s="55"/>
      <c r="CR942" s="55"/>
      <c r="CS942" s="55"/>
      <c r="CT942" s="55"/>
      <c r="CU942" s="55"/>
      <c r="CV942" s="55"/>
      <c r="CW942" s="55"/>
      <c r="CX942" s="55"/>
      <c r="CY942" s="55"/>
      <c r="CZ942" s="55"/>
      <c r="DA942" s="55"/>
      <c r="DB942" s="55"/>
      <c r="DC942" s="55"/>
      <c r="DD942" s="55"/>
      <c r="DE942" s="55"/>
      <c r="DF942" s="55"/>
      <c r="DG942" s="55"/>
      <c r="DH942" s="55"/>
      <c r="DI942" s="55"/>
      <c r="DJ942" s="55"/>
      <c r="DK942" s="55"/>
      <c r="DL942" s="55"/>
      <c r="DM942" s="55"/>
      <c r="DN942" s="55"/>
      <c r="DO942" s="55"/>
      <c r="DP942" s="55"/>
      <c r="DQ942" s="55"/>
      <c r="DR942" s="55"/>
      <c r="DS942" s="55"/>
      <c r="DT942" s="55"/>
      <c r="DU942" s="55"/>
      <c r="DV942" s="55"/>
    </row>
    <row r="943" spans="1:126" ht="8.25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5"/>
      <c r="BQ943" s="55"/>
      <c r="BR943" s="55"/>
      <c r="BS943" s="55"/>
      <c r="BT943" s="55"/>
      <c r="BU943" s="55"/>
      <c r="BV943" s="55"/>
      <c r="BW943" s="55"/>
      <c r="BX943" s="55"/>
      <c r="BY943" s="55"/>
      <c r="BZ943" s="55"/>
      <c r="CA943" s="55"/>
      <c r="CB943" s="55"/>
      <c r="CC943" s="55"/>
      <c r="CD943" s="55"/>
      <c r="CE943" s="55"/>
      <c r="CF943" s="55"/>
      <c r="CG943" s="55"/>
      <c r="CH943" s="55"/>
      <c r="CI943" s="55"/>
      <c r="CJ943" s="55"/>
      <c r="CK943" s="55"/>
      <c r="CL943" s="55"/>
      <c r="CM943" s="55"/>
      <c r="CN943" s="55"/>
      <c r="CO943" s="55"/>
      <c r="CP943" s="55"/>
      <c r="CQ943" s="55"/>
      <c r="CR943" s="55"/>
      <c r="CS943" s="55"/>
      <c r="CT943" s="55"/>
      <c r="CU943" s="55"/>
      <c r="CV943" s="55"/>
      <c r="CW943" s="55"/>
      <c r="CX943" s="55"/>
      <c r="CY943" s="55"/>
      <c r="CZ943" s="55"/>
      <c r="DA943" s="55"/>
      <c r="DB943" s="55"/>
      <c r="DC943" s="55"/>
      <c r="DD943" s="55"/>
      <c r="DE943" s="55"/>
      <c r="DF943" s="55"/>
      <c r="DG943" s="55"/>
      <c r="DH943" s="55"/>
      <c r="DI943" s="55"/>
      <c r="DJ943" s="55"/>
      <c r="DK943" s="55"/>
      <c r="DL943" s="55"/>
      <c r="DM943" s="55"/>
      <c r="DN943" s="55"/>
      <c r="DO943" s="55"/>
      <c r="DP943" s="55"/>
      <c r="DQ943" s="55"/>
      <c r="DR943" s="55"/>
      <c r="DS943" s="55"/>
      <c r="DT943" s="55"/>
      <c r="DU943" s="55"/>
      <c r="DV943" s="55"/>
    </row>
    <row r="944" spans="1:126" ht="8.25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5"/>
      <c r="BQ944" s="55"/>
      <c r="BR944" s="55"/>
      <c r="BS944" s="55"/>
      <c r="BT944" s="55"/>
      <c r="BU944" s="55"/>
      <c r="BV944" s="55"/>
      <c r="BW944" s="55"/>
      <c r="BX944" s="55"/>
      <c r="BY944" s="55"/>
      <c r="BZ944" s="55"/>
      <c r="CA944" s="55"/>
      <c r="CB944" s="55"/>
      <c r="CC944" s="55"/>
      <c r="CD944" s="55"/>
      <c r="CE944" s="55"/>
      <c r="CF944" s="55"/>
      <c r="CG944" s="55"/>
      <c r="CH944" s="55"/>
      <c r="CI944" s="55"/>
      <c r="CJ944" s="55"/>
      <c r="CK944" s="55"/>
      <c r="CL944" s="55"/>
      <c r="CM944" s="55"/>
      <c r="CN944" s="55"/>
      <c r="CO944" s="55"/>
      <c r="CP944" s="55"/>
      <c r="CQ944" s="55"/>
      <c r="CR944" s="55"/>
      <c r="CS944" s="55"/>
      <c r="CT944" s="55"/>
      <c r="CU944" s="55"/>
      <c r="CV944" s="55"/>
      <c r="CW944" s="55"/>
      <c r="CX944" s="55"/>
      <c r="CY944" s="55"/>
      <c r="CZ944" s="55"/>
      <c r="DA944" s="55"/>
      <c r="DB944" s="55"/>
      <c r="DC944" s="55"/>
      <c r="DD944" s="55"/>
      <c r="DE944" s="55"/>
      <c r="DF944" s="55"/>
      <c r="DG944" s="55"/>
      <c r="DH944" s="55"/>
      <c r="DI944" s="55"/>
      <c r="DJ944" s="55"/>
      <c r="DK944" s="55"/>
      <c r="DL944" s="55"/>
      <c r="DM944" s="55"/>
      <c r="DN944" s="55"/>
      <c r="DO944" s="55"/>
      <c r="DP944" s="55"/>
      <c r="DQ944" s="55"/>
      <c r="DR944" s="55"/>
      <c r="DS944" s="55"/>
      <c r="DT944" s="55"/>
      <c r="DU944" s="55"/>
      <c r="DV944" s="55"/>
    </row>
    <row r="945" spans="1:126" ht="8.2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5"/>
      <c r="BQ945" s="55"/>
      <c r="BR945" s="55"/>
      <c r="BS945" s="55"/>
      <c r="BT945" s="55"/>
      <c r="BU945" s="55"/>
      <c r="BV945" s="55"/>
      <c r="BW945" s="55"/>
      <c r="BX945" s="55"/>
      <c r="BY945" s="55"/>
      <c r="BZ945" s="55"/>
      <c r="CA945" s="55"/>
      <c r="CB945" s="55"/>
      <c r="CC945" s="55"/>
      <c r="CD945" s="55"/>
      <c r="CE945" s="55"/>
      <c r="CF945" s="55"/>
      <c r="CG945" s="55"/>
      <c r="CH945" s="55"/>
      <c r="CI945" s="55"/>
      <c r="CJ945" s="55"/>
      <c r="CK945" s="55"/>
      <c r="CL945" s="55"/>
      <c r="CM945" s="55"/>
      <c r="CN945" s="55"/>
      <c r="CO945" s="55"/>
      <c r="CP945" s="55"/>
      <c r="CQ945" s="55"/>
      <c r="CR945" s="55"/>
      <c r="CS945" s="55"/>
      <c r="CT945" s="55"/>
      <c r="CU945" s="55"/>
      <c r="CV945" s="55"/>
      <c r="CW945" s="55"/>
      <c r="CX945" s="55"/>
      <c r="CY945" s="55"/>
      <c r="CZ945" s="55"/>
      <c r="DA945" s="55"/>
      <c r="DB945" s="55"/>
      <c r="DC945" s="55"/>
      <c r="DD945" s="55"/>
      <c r="DE945" s="55"/>
      <c r="DF945" s="55"/>
      <c r="DG945" s="55"/>
      <c r="DH945" s="55"/>
      <c r="DI945" s="55"/>
      <c r="DJ945" s="55"/>
      <c r="DK945" s="55"/>
      <c r="DL945" s="55"/>
      <c r="DM945" s="55"/>
      <c r="DN945" s="55"/>
      <c r="DO945" s="55"/>
      <c r="DP945" s="55"/>
      <c r="DQ945" s="55"/>
      <c r="DR945" s="55"/>
      <c r="DS945" s="55"/>
      <c r="DT945" s="55"/>
      <c r="DU945" s="55"/>
      <c r="DV945" s="55"/>
    </row>
    <row r="946" spans="1:126" ht="8.25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5"/>
      <c r="BQ946" s="55"/>
      <c r="BR946" s="55"/>
      <c r="BS946" s="55"/>
      <c r="BT946" s="55"/>
      <c r="BU946" s="55"/>
      <c r="BV946" s="55"/>
      <c r="BW946" s="55"/>
      <c r="BX946" s="55"/>
      <c r="BY946" s="55"/>
      <c r="BZ946" s="55"/>
      <c r="CA946" s="55"/>
      <c r="CB946" s="55"/>
      <c r="CC946" s="55"/>
      <c r="CD946" s="55"/>
      <c r="CE946" s="55"/>
      <c r="CF946" s="55"/>
      <c r="CG946" s="55"/>
      <c r="CH946" s="55"/>
      <c r="CI946" s="55"/>
      <c r="CJ946" s="55"/>
      <c r="CK946" s="55"/>
      <c r="CL946" s="55"/>
      <c r="CM946" s="55"/>
      <c r="CN946" s="55"/>
      <c r="CO946" s="55"/>
      <c r="CP946" s="55"/>
      <c r="CQ946" s="55"/>
      <c r="CR946" s="55"/>
      <c r="CS946" s="55"/>
      <c r="CT946" s="55"/>
      <c r="CU946" s="55"/>
      <c r="CV946" s="55"/>
      <c r="CW946" s="55"/>
      <c r="CX946" s="55"/>
      <c r="CY946" s="55"/>
      <c r="CZ946" s="55"/>
      <c r="DA946" s="55"/>
      <c r="DB946" s="55"/>
      <c r="DC946" s="55"/>
      <c r="DD946" s="55"/>
      <c r="DE946" s="55"/>
      <c r="DF946" s="55"/>
      <c r="DG946" s="55"/>
      <c r="DH946" s="55"/>
      <c r="DI946" s="55"/>
      <c r="DJ946" s="55"/>
      <c r="DK946" s="55"/>
      <c r="DL946" s="55"/>
      <c r="DM946" s="55"/>
      <c r="DN946" s="55"/>
      <c r="DO946" s="55"/>
      <c r="DP946" s="55"/>
      <c r="DQ946" s="55"/>
      <c r="DR946" s="55"/>
      <c r="DS946" s="55"/>
      <c r="DT946" s="55"/>
      <c r="DU946" s="55"/>
      <c r="DV946" s="55"/>
    </row>
    <row r="947" spans="1:126" ht="8.25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5"/>
      <c r="BQ947" s="55"/>
      <c r="BR947" s="55"/>
      <c r="BS947" s="55"/>
      <c r="BT947" s="55"/>
      <c r="BU947" s="55"/>
      <c r="BV947" s="55"/>
      <c r="BW947" s="55"/>
      <c r="BX947" s="55"/>
      <c r="BY947" s="55"/>
      <c r="BZ947" s="55"/>
      <c r="CA947" s="55"/>
      <c r="CB947" s="55"/>
      <c r="CC947" s="55"/>
      <c r="CD947" s="55"/>
      <c r="CE947" s="55"/>
      <c r="CF947" s="55"/>
      <c r="CG947" s="55"/>
      <c r="CH947" s="55"/>
      <c r="CI947" s="55"/>
      <c r="CJ947" s="55"/>
      <c r="CK947" s="55"/>
      <c r="CL947" s="55"/>
      <c r="CM947" s="55"/>
      <c r="CN947" s="55"/>
      <c r="CO947" s="55"/>
      <c r="CP947" s="55"/>
      <c r="CQ947" s="55"/>
      <c r="CR947" s="55"/>
      <c r="CS947" s="55"/>
      <c r="CT947" s="55"/>
      <c r="CU947" s="55"/>
      <c r="CV947" s="55"/>
      <c r="CW947" s="55"/>
      <c r="CX947" s="55"/>
      <c r="CY947" s="55"/>
      <c r="CZ947" s="55"/>
      <c r="DA947" s="55"/>
      <c r="DB947" s="55"/>
      <c r="DC947" s="55"/>
      <c r="DD947" s="55"/>
      <c r="DE947" s="55"/>
      <c r="DF947" s="55"/>
      <c r="DG947" s="55"/>
      <c r="DH947" s="55"/>
      <c r="DI947" s="55"/>
      <c r="DJ947" s="55"/>
      <c r="DK947" s="55"/>
      <c r="DL947" s="55"/>
      <c r="DM947" s="55"/>
      <c r="DN947" s="55"/>
      <c r="DO947" s="55"/>
      <c r="DP947" s="55"/>
      <c r="DQ947" s="55"/>
      <c r="DR947" s="55"/>
      <c r="DS947" s="55"/>
      <c r="DT947" s="55"/>
      <c r="DU947" s="55"/>
      <c r="DV947" s="55"/>
    </row>
    <row r="948" spans="1:126" ht="8.25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5"/>
      <c r="BQ948" s="55"/>
      <c r="BR948" s="55"/>
      <c r="BS948" s="55"/>
      <c r="BT948" s="55"/>
      <c r="BU948" s="55"/>
      <c r="BV948" s="55"/>
      <c r="BW948" s="55"/>
      <c r="BX948" s="55"/>
      <c r="BY948" s="55"/>
      <c r="BZ948" s="55"/>
      <c r="CA948" s="55"/>
      <c r="CB948" s="55"/>
      <c r="CC948" s="55"/>
      <c r="CD948" s="55"/>
      <c r="CE948" s="55"/>
      <c r="CF948" s="55"/>
      <c r="CG948" s="55"/>
      <c r="CH948" s="55"/>
      <c r="CI948" s="55"/>
      <c r="CJ948" s="55"/>
      <c r="CK948" s="55"/>
      <c r="CL948" s="55"/>
      <c r="CM948" s="55"/>
      <c r="CN948" s="55"/>
      <c r="CO948" s="55"/>
      <c r="CP948" s="55"/>
      <c r="CQ948" s="55"/>
      <c r="CR948" s="55"/>
      <c r="CS948" s="55"/>
      <c r="CT948" s="55"/>
      <c r="CU948" s="55"/>
      <c r="CV948" s="55"/>
      <c r="CW948" s="55"/>
      <c r="CX948" s="55"/>
      <c r="CY948" s="55"/>
      <c r="CZ948" s="55"/>
      <c r="DA948" s="55"/>
      <c r="DB948" s="55"/>
      <c r="DC948" s="55"/>
      <c r="DD948" s="55"/>
      <c r="DE948" s="55"/>
      <c r="DF948" s="55"/>
      <c r="DG948" s="55"/>
      <c r="DH948" s="55"/>
      <c r="DI948" s="55"/>
      <c r="DJ948" s="55"/>
      <c r="DK948" s="55"/>
      <c r="DL948" s="55"/>
      <c r="DM948" s="55"/>
      <c r="DN948" s="55"/>
      <c r="DO948" s="55"/>
      <c r="DP948" s="55"/>
      <c r="DQ948" s="55"/>
      <c r="DR948" s="55"/>
      <c r="DS948" s="55"/>
      <c r="DT948" s="55"/>
      <c r="DU948" s="55"/>
      <c r="DV948" s="55"/>
    </row>
    <row r="949" spans="1:126" ht="8.25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5"/>
      <c r="BQ949" s="55"/>
      <c r="BR949" s="55"/>
      <c r="BS949" s="55"/>
      <c r="BT949" s="55"/>
      <c r="BU949" s="55"/>
      <c r="BV949" s="55"/>
      <c r="BW949" s="55"/>
      <c r="BX949" s="55"/>
      <c r="BY949" s="55"/>
      <c r="BZ949" s="55"/>
      <c r="CA949" s="55"/>
      <c r="CB949" s="55"/>
      <c r="CC949" s="55"/>
      <c r="CD949" s="55"/>
      <c r="CE949" s="55"/>
      <c r="CF949" s="55"/>
      <c r="CG949" s="55"/>
      <c r="CH949" s="55"/>
      <c r="CI949" s="55"/>
      <c r="CJ949" s="55"/>
      <c r="CK949" s="55"/>
      <c r="CL949" s="55"/>
      <c r="CM949" s="55"/>
      <c r="CN949" s="55"/>
      <c r="CO949" s="55"/>
      <c r="CP949" s="55"/>
      <c r="CQ949" s="55"/>
      <c r="CR949" s="55"/>
      <c r="CS949" s="55"/>
      <c r="CT949" s="55"/>
      <c r="CU949" s="55"/>
      <c r="CV949" s="55"/>
      <c r="CW949" s="55"/>
      <c r="CX949" s="55"/>
      <c r="CY949" s="55"/>
      <c r="CZ949" s="55"/>
      <c r="DA949" s="55"/>
      <c r="DB949" s="55"/>
      <c r="DC949" s="55"/>
      <c r="DD949" s="55"/>
      <c r="DE949" s="55"/>
      <c r="DF949" s="55"/>
      <c r="DG949" s="55"/>
      <c r="DH949" s="55"/>
      <c r="DI949" s="55"/>
      <c r="DJ949" s="55"/>
      <c r="DK949" s="55"/>
      <c r="DL949" s="55"/>
      <c r="DM949" s="55"/>
      <c r="DN949" s="55"/>
      <c r="DO949" s="55"/>
      <c r="DP949" s="55"/>
      <c r="DQ949" s="55"/>
      <c r="DR949" s="55"/>
      <c r="DS949" s="55"/>
      <c r="DT949" s="55"/>
      <c r="DU949" s="55"/>
      <c r="DV949" s="55"/>
    </row>
    <row r="950" spans="1:126" ht="8.25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5"/>
      <c r="BQ950" s="55"/>
      <c r="BR950" s="55"/>
      <c r="BS950" s="55"/>
      <c r="BT950" s="55"/>
      <c r="BU950" s="55"/>
      <c r="BV950" s="55"/>
      <c r="BW950" s="55"/>
      <c r="BX950" s="55"/>
      <c r="BY950" s="55"/>
      <c r="BZ950" s="55"/>
      <c r="CA950" s="55"/>
      <c r="CB950" s="55"/>
      <c r="CC950" s="55"/>
      <c r="CD950" s="55"/>
      <c r="CE950" s="55"/>
      <c r="CF950" s="55"/>
      <c r="CG950" s="55"/>
      <c r="CH950" s="55"/>
      <c r="CI950" s="55"/>
      <c r="CJ950" s="55"/>
      <c r="CK950" s="55"/>
      <c r="CL950" s="55"/>
      <c r="CM950" s="55"/>
      <c r="CN950" s="55"/>
      <c r="CO950" s="55"/>
      <c r="CP950" s="55"/>
      <c r="CQ950" s="55"/>
      <c r="CR950" s="55"/>
      <c r="CS950" s="55"/>
      <c r="CT950" s="55"/>
      <c r="CU950" s="55"/>
      <c r="CV950" s="55"/>
      <c r="CW950" s="55"/>
      <c r="CX950" s="55"/>
      <c r="CY950" s="55"/>
      <c r="CZ950" s="55"/>
      <c r="DA950" s="55"/>
      <c r="DB950" s="55"/>
      <c r="DC950" s="55"/>
      <c r="DD950" s="55"/>
      <c r="DE950" s="55"/>
      <c r="DF950" s="55"/>
      <c r="DG950" s="55"/>
      <c r="DH950" s="55"/>
      <c r="DI950" s="55"/>
      <c r="DJ950" s="55"/>
      <c r="DK950" s="55"/>
      <c r="DL950" s="55"/>
      <c r="DM950" s="55"/>
      <c r="DN950" s="55"/>
      <c r="DO950" s="55"/>
      <c r="DP950" s="55"/>
      <c r="DQ950" s="55"/>
      <c r="DR950" s="55"/>
      <c r="DS950" s="55"/>
      <c r="DT950" s="55"/>
      <c r="DU950" s="55"/>
      <c r="DV950" s="55"/>
    </row>
    <row r="951" spans="1:126" ht="8.25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5"/>
      <c r="BQ951" s="55"/>
      <c r="BR951" s="55"/>
      <c r="BS951" s="55"/>
      <c r="BT951" s="55"/>
      <c r="BU951" s="55"/>
      <c r="BV951" s="55"/>
      <c r="BW951" s="55"/>
      <c r="BX951" s="55"/>
      <c r="BY951" s="55"/>
      <c r="BZ951" s="55"/>
      <c r="CA951" s="55"/>
      <c r="CB951" s="55"/>
      <c r="CC951" s="55"/>
      <c r="CD951" s="55"/>
      <c r="CE951" s="55"/>
      <c r="CF951" s="55"/>
      <c r="CG951" s="55"/>
      <c r="CH951" s="55"/>
      <c r="CI951" s="55"/>
      <c r="CJ951" s="55"/>
      <c r="CK951" s="55"/>
      <c r="CL951" s="55"/>
      <c r="CM951" s="55"/>
      <c r="CN951" s="55"/>
      <c r="CO951" s="55"/>
      <c r="CP951" s="55"/>
      <c r="CQ951" s="55"/>
      <c r="CR951" s="55"/>
      <c r="CS951" s="55"/>
      <c r="CT951" s="55"/>
      <c r="CU951" s="55"/>
      <c r="CV951" s="55"/>
      <c r="CW951" s="55"/>
      <c r="CX951" s="55"/>
      <c r="CY951" s="55"/>
      <c r="CZ951" s="55"/>
      <c r="DA951" s="55"/>
      <c r="DB951" s="55"/>
      <c r="DC951" s="55"/>
      <c r="DD951" s="55"/>
      <c r="DE951" s="55"/>
      <c r="DF951" s="55"/>
      <c r="DG951" s="55"/>
      <c r="DH951" s="55"/>
      <c r="DI951" s="55"/>
      <c r="DJ951" s="55"/>
      <c r="DK951" s="55"/>
      <c r="DL951" s="55"/>
      <c r="DM951" s="55"/>
      <c r="DN951" s="55"/>
      <c r="DO951" s="55"/>
      <c r="DP951" s="55"/>
      <c r="DQ951" s="55"/>
      <c r="DR951" s="55"/>
      <c r="DS951" s="55"/>
      <c r="DT951" s="55"/>
      <c r="DU951" s="55"/>
      <c r="DV951" s="55"/>
    </row>
    <row r="952" spans="1:126" ht="8.25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5"/>
      <c r="BQ952" s="55"/>
      <c r="BR952" s="55"/>
      <c r="BS952" s="55"/>
      <c r="BT952" s="55"/>
      <c r="BU952" s="55"/>
      <c r="BV952" s="55"/>
      <c r="BW952" s="55"/>
      <c r="BX952" s="55"/>
      <c r="BY952" s="55"/>
      <c r="BZ952" s="55"/>
      <c r="CA952" s="55"/>
      <c r="CB952" s="55"/>
      <c r="CC952" s="55"/>
      <c r="CD952" s="55"/>
      <c r="CE952" s="55"/>
      <c r="CF952" s="55"/>
      <c r="CG952" s="55"/>
      <c r="CH952" s="55"/>
      <c r="CI952" s="55"/>
      <c r="CJ952" s="55"/>
      <c r="CK952" s="55"/>
      <c r="CL952" s="55"/>
      <c r="CM952" s="55"/>
      <c r="CN952" s="55"/>
      <c r="CO952" s="55"/>
      <c r="CP952" s="55"/>
      <c r="CQ952" s="55"/>
      <c r="CR952" s="55"/>
      <c r="CS952" s="55"/>
      <c r="CT952" s="55"/>
      <c r="CU952" s="55"/>
      <c r="CV952" s="55"/>
      <c r="CW952" s="55"/>
      <c r="CX952" s="55"/>
      <c r="CY952" s="55"/>
      <c r="CZ952" s="55"/>
      <c r="DA952" s="55"/>
      <c r="DB952" s="55"/>
      <c r="DC952" s="55"/>
      <c r="DD952" s="55"/>
      <c r="DE952" s="55"/>
      <c r="DF952" s="55"/>
      <c r="DG952" s="55"/>
      <c r="DH952" s="55"/>
      <c r="DI952" s="55"/>
      <c r="DJ952" s="55"/>
      <c r="DK952" s="55"/>
      <c r="DL952" s="55"/>
      <c r="DM952" s="55"/>
      <c r="DN952" s="55"/>
      <c r="DO952" s="55"/>
      <c r="DP952" s="55"/>
      <c r="DQ952" s="55"/>
      <c r="DR952" s="55"/>
      <c r="DS952" s="55"/>
      <c r="DT952" s="55"/>
      <c r="DU952" s="55"/>
      <c r="DV952" s="55"/>
    </row>
    <row r="953" spans="1:126" ht="8.25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5"/>
      <c r="BQ953" s="55"/>
      <c r="BR953" s="55"/>
      <c r="BS953" s="55"/>
      <c r="BT953" s="55"/>
      <c r="BU953" s="55"/>
      <c r="BV953" s="55"/>
      <c r="BW953" s="55"/>
      <c r="BX953" s="55"/>
      <c r="BY953" s="55"/>
      <c r="BZ953" s="55"/>
      <c r="CA953" s="55"/>
      <c r="CB953" s="55"/>
      <c r="CC953" s="55"/>
      <c r="CD953" s="55"/>
      <c r="CE953" s="55"/>
      <c r="CF953" s="55"/>
      <c r="CG953" s="55"/>
      <c r="CH953" s="55"/>
      <c r="CI953" s="55"/>
      <c r="CJ953" s="55"/>
      <c r="CK953" s="55"/>
      <c r="CL953" s="55"/>
      <c r="CM953" s="55"/>
      <c r="CN953" s="55"/>
      <c r="CO953" s="55"/>
      <c r="CP953" s="55"/>
      <c r="CQ953" s="55"/>
      <c r="CR953" s="55"/>
      <c r="CS953" s="55"/>
      <c r="CT953" s="55"/>
      <c r="CU953" s="55"/>
      <c r="CV953" s="55"/>
      <c r="CW953" s="55"/>
      <c r="CX953" s="55"/>
      <c r="CY953" s="55"/>
      <c r="CZ953" s="55"/>
      <c r="DA953" s="55"/>
      <c r="DB953" s="55"/>
      <c r="DC953" s="55"/>
      <c r="DD953" s="55"/>
      <c r="DE953" s="55"/>
      <c r="DF953" s="55"/>
      <c r="DG953" s="55"/>
      <c r="DH953" s="55"/>
      <c r="DI953" s="55"/>
      <c r="DJ953" s="55"/>
      <c r="DK953" s="55"/>
      <c r="DL953" s="55"/>
      <c r="DM953" s="55"/>
      <c r="DN953" s="55"/>
      <c r="DO953" s="55"/>
      <c r="DP953" s="55"/>
      <c r="DQ953" s="55"/>
      <c r="DR953" s="55"/>
      <c r="DS953" s="55"/>
      <c r="DT953" s="55"/>
      <c r="DU953" s="55"/>
      <c r="DV953" s="55"/>
    </row>
    <row r="954" spans="1:126" ht="8.25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5"/>
      <c r="BQ954" s="55"/>
      <c r="BR954" s="55"/>
      <c r="BS954" s="55"/>
      <c r="BT954" s="55"/>
      <c r="BU954" s="55"/>
      <c r="BV954" s="55"/>
      <c r="BW954" s="55"/>
      <c r="BX954" s="55"/>
      <c r="BY954" s="55"/>
      <c r="BZ954" s="55"/>
      <c r="CA954" s="55"/>
      <c r="CB954" s="55"/>
      <c r="CC954" s="55"/>
      <c r="CD954" s="55"/>
      <c r="CE954" s="55"/>
      <c r="CF954" s="55"/>
      <c r="CG954" s="55"/>
      <c r="CH954" s="55"/>
      <c r="CI954" s="55"/>
      <c r="CJ954" s="55"/>
      <c r="CK954" s="55"/>
      <c r="CL954" s="55"/>
      <c r="CM954" s="55"/>
      <c r="CN954" s="55"/>
      <c r="CO954" s="55"/>
      <c r="CP954" s="55"/>
      <c r="CQ954" s="55"/>
      <c r="CR954" s="55"/>
      <c r="CS954" s="55"/>
      <c r="CT954" s="55"/>
      <c r="CU954" s="55"/>
      <c r="CV954" s="55"/>
      <c r="CW954" s="55"/>
      <c r="CX954" s="55"/>
      <c r="CY954" s="55"/>
      <c r="CZ954" s="55"/>
      <c r="DA954" s="55"/>
      <c r="DB954" s="55"/>
      <c r="DC954" s="55"/>
      <c r="DD954" s="55"/>
      <c r="DE954" s="55"/>
      <c r="DF954" s="55"/>
      <c r="DG954" s="55"/>
      <c r="DH954" s="55"/>
      <c r="DI954" s="55"/>
      <c r="DJ954" s="55"/>
      <c r="DK954" s="55"/>
      <c r="DL954" s="55"/>
      <c r="DM954" s="55"/>
      <c r="DN954" s="55"/>
      <c r="DO954" s="55"/>
      <c r="DP954" s="55"/>
      <c r="DQ954" s="55"/>
      <c r="DR954" s="55"/>
      <c r="DS954" s="55"/>
      <c r="DT954" s="55"/>
      <c r="DU954" s="55"/>
      <c r="DV954" s="55"/>
    </row>
    <row r="955" spans="1:126" ht="8.2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5"/>
      <c r="BQ955" s="55"/>
      <c r="BR955" s="55"/>
      <c r="BS955" s="55"/>
      <c r="BT955" s="55"/>
      <c r="BU955" s="55"/>
      <c r="BV955" s="55"/>
      <c r="BW955" s="55"/>
      <c r="BX955" s="55"/>
      <c r="BY955" s="55"/>
      <c r="BZ955" s="55"/>
      <c r="CA955" s="55"/>
      <c r="CB955" s="55"/>
      <c r="CC955" s="55"/>
      <c r="CD955" s="55"/>
      <c r="CE955" s="55"/>
      <c r="CF955" s="55"/>
      <c r="CG955" s="55"/>
      <c r="CH955" s="55"/>
      <c r="CI955" s="55"/>
      <c r="CJ955" s="55"/>
      <c r="CK955" s="55"/>
      <c r="CL955" s="55"/>
      <c r="CM955" s="55"/>
      <c r="CN955" s="55"/>
      <c r="CO955" s="55"/>
      <c r="CP955" s="55"/>
      <c r="CQ955" s="55"/>
      <c r="CR955" s="55"/>
      <c r="CS955" s="55"/>
      <c r="CT955" s="55"/>
      <c r="CU955" s="55"/>
      <c r="CV955" s="55"/>
      <c r="CW955" s="55"/>
      <c r="CX955" s="55"/>
      <c r="CY955" s="55"/>
      <c r="CZ955" s="55"/>
      <c r="DA955" s="55"/>
      <c r="DB955" s="55"/>
      <c r="DC955" s="55"/>
      <c r="DD955" s="55"/>
      <c r="DE955" s="55"/>
      <c r="DF955" s="55"/>
      <c r="DG955" s="55"/>
      <c r="DH955" s="55"/>
      <c r="DI955" s="55"/>
      <c r="DJ955" s="55"/>
      <c r="DK955" s="55"/>
      <c r="DL955" s="55"/>
      <c r="DM955" s="55"/>
      <c r="DN955" s="55"/>
      <c r="DO955" s="55"/>
      <c r="DP955" s="55"/>
      <c r="DQ955" s="55"/>
      <c r="DR955" s="55"/>
      <c r="DS955" s="55"/>
      <c r="DT955" s="55"/>
      <c r="DU955" s="55"/>
      <c r="DV955" s="55"/>
    </row>
    <row r="956" spans="1:126" ht="8.25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5"/>
      <c r="BQ956" s="55"/>
      <c r="BR956" s="55"/>
      <c r="BS956" s="55"/>
      <c r="BT956" s="55"/>
      <c r="BU956" s="55"/>
      <c r="BV956" s="55"/>
      <c r="BW956" s="55"/>
      <c r="BX956" s="55"/>
      <c r="BY956" s="55"/>
      <c r="BZ956" s="55"/>
      <c r="CA956" s="55"/>
      <c r="CB956" s="55"/>
      <c r="CC956" s="55"/>
      <c r="CD956" s="55"/>
      <c r="CE956" s="55"/>
      <c r="CF956" s="55"/>
      <c r="CG956" s="55"/>
      <c r="CH956" s="55"/>
      <c r="CI956" s="55"/>
      <c r="CJ956" s="55"/>
      <c r="CK956" s="55"/>
      <c r="CL956" s="55"/>
      <c r="CM956" s="55"/>
      <c r="CN956" s="55"/>
      <c r="CO956" s="55"/>
      <c r="CP956" s="55"/>
      <c r="CQ956" s="55"/>
      <c r="CR956" s="55"/>
      <c r="CS956" s="55"/>
      <c r="CT956" s="55"/>
      <c r="CU956" s="55"/>
      <c r="CV956" s="55"/>
      <c r="CW956" s="55"/>
      <c r="CX956" s="55"/>
      <c r="CY956" s="55"/>
      <c r="CZ956" s="55"/>
      <c r="DA956" s="55"/>
      <c r="DB956" s="55"/>
      <c r="DC956" s="55"/>
      <c r="DD956" s="55"/>
      <c r="DE956" s="55"/>
      <c r="DF956" s="55"/>
      <c r="DG956" s="55"/>
      <c r="DH956" s="55"/>
      <c r="DI956" s="55"/>
      <c r="DJ956" s="55"/>
      <c r="DK956" s="55"/>
      <c r="DL956" s="55"/>
      <c r="DM956" s="55"/>
      <c r="DN956" s="55"/>
      <c r="DO956" s="55"/>
      <c r="DP956" s="55"/>
      <c r="DQ956" s="55"/>
      <c r="DR956" s="55"/>
      <c r="DS956" s="55"/>
      <c r="DT956" s="55"/>
      <c r="DU956" s="55"/>
      <c r="DV956" s="55"/>
    </row>
    <row r="957" spans="1:126" ht="8.25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5"/>
      <c r="BQ957" s="55"/>
      <c r="BR957" s="55"/>
      <c r="BS957" s="55"/>
      <c r="BT957" s="55"/>
      <c r="BU957" s="55"/>
      <c r="BV957" s="55"/>
      <c r="BW957" s="55"/>
      <c r="BX957" s="55"/>
      <c r="BY957" s="55"/>
      <c r="BZ957" s="55"/>
      <c r="CA957" s="55"/>
      <c r="CB957" s="55"/>
      <c r="CC957" s="55"/>
      <c r="CD957" s="55"/>
      <c r="CE957" s="55"/>
      <c r="CF957" s="55"/>
      <c r="CG957" s="55"/>
      <c r="CH957" s="55"/>
      <c r="CI957" s="55"/>
      <c r="CJ957" s="55"/>
      <c r="CK957" s="55"/>
      <c r="CL957" s="55"/>
      <c r="CM957" s="55"/>
      <c r="CN957" s="55"/>
      <c r="CO957" s="55"/>
      <c r="CP957" s="55"/>
      <c r="CQ957" s="55"/>
      <c r="CR957" s="55"/>
      <c r="CS957" s="55"/>
      <c r="CT957" s="55"/>
      <c r="CU957" s="55"/>
      <c r="CV957" s="55"/>
      <c r="CW957" s="55"/>
      <c r="CX957" s="55"/>
      <c r="CY957" s="55"/>
      <c r="CZ957" s="55"/>
      <c r="DA957" s="55"/>
      <c r="DB957" s="55"/>
      <c r="DC957" s="55"/>
      <c r="DD957" s="55"/>
      <c r="DE957" s="55"/>
      <c r="DF957" s="55"/>
      <c r="DG957" s="55"/>
      <c r="DH957" s="55"/>
      <c r="DI957" s="55"/>
      <c r="DJ957" s="55"/>
      <c r="DK957" s="55"/>
      <c r="DL957" s="55"/>
      <c r="DM957" s="55"/>
      <c r="DN957" s="55"/>
      <c r="DO957" s="55"/>
      <c r="DP957" s="55"/>
      <c r="DQ957" s="55"/>
      <c r="DR957" s="55"/>
      <c r="DS957" s="55"/>
      <c r="DT957" s="55"/>
      <c r="DU957" s="55"/>
      <c r="DV957" s="55"/>
    </row>
    <row r="958" spans="1:126" ht="8.25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5"/>
      <c r="BQ958" s="55"/>
      <c r="BR958" s="55"/>
      <c r="BS958" s="55"/>
      <c r="BT958" s="55"/>
      <c r="BU958" s="55"/>
      <c r="BV958" s="55"/>
      <c r="BW958" s="55"/>
      <c r="BX958" s="55"/>
      <c r="BY958" s="55"/>
      <c r="BZ958" s="55"/>
      <c r="CA958" s="55"/>
      <c r="CB958" s="55"/>
      <c r="CC958" s="55"/>
      <c r="CD958" s="55"/>
      <c r="CE958" s="55"/>
      <c r="CF958" s="55"/>
      <c r="CG958" s="55"/>
      <c r="CH958" s="55"/>
      <c r="CI958" s="55"/>
      <c r="CJ958" s="55"/>
      <c r="CK958" s="55"/>
      <c r="CL958" s="55"/>
      <c r="CM958" s="55"/>
      <c r="CN958" s="55"/>
      <c r="CO958" s="55"/>
      <c r="CP958" s="55"/>
      <c r="CQ958" s="55"/>
      <c r="CR958" s="55"/>
      <c r="CS958" s="55"/>
      <c r="CT958" s="55"/>
      <c r="CU958" s="55"/>
      <c r="CV958" s="55"/>
      <c r="CW958" s="55"/>
      <c r="CX958" s="55"/>
      <c r="CY958" s="55"/>
      <c r="CZ958" s="55"/>
      <c r="DA958" s="55"/>
      <c r="DB958" s="55"/>
      <c r="DC958" s="55"/>
      <c r="DD958" s="55"/>
      <c r="DE958" s="55"/>
      <c r="DF958" s="55"/>
      <c r="DG958" s="55"/>
      <c r="DH958" s="55"/>
      <c r="DI958" s="55"/>
      <c r="DJ958" s="55"/>
      <c r="DK958" s="55"/>
      <c r="DL958" s="55"/>
      <c r="DM958" s="55"/>
      <c r="DN958" s="55"/>
      <c r="DO958" s="55"/>
      <c r="DP958" s="55"/>
      <c r="DQ958" s="55"/>
      <c r="DR958" s="55"/>
      <c r="DS958" s="55"/>
      <c r="DT958" s="55"/>
      <c r="DU958" s="55"/>
      <c r="DV958" s="55"/>
    </row>
  </sheetData>
  <sheetProtection/>
  <mergeCells count="26"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  <mergeCell ref="AJ56:AP56"/>
    <mergeCell ref="Y6:Z6"/>
    <mergeCell ref="D57:H57"/>
    <mergeCell ref="N6:N7"/>
    <mergeCell ref="Q6:Q7"/>
    <mergeCell ref="S6:S7"/>
    <mergeCell ref="V6:V7"/>
    <mergeCell ref="L6:L7"/>
    <mergeCell ref="F5:I5"/>
    <mergeCell ref="J5:K5"/>
    <mergeCell ref="Q5:U5"/>
    <mergeCell ref="V5:Z5"/>
    <mergeCell ref="W6:W7"/>
    <mergeCell ref="X6:X7"/>
    <mergeCell ref="T6:U6"/>
    <mergeCell ref="R6:R7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&amp;L&amp;8&amp;USection 16. Health</oddHeader>
    <oddFooter>&amp;R&amp;"Arial Mon,Regular"&amp;18 38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A1" sqref="A1:Z56"/>
    </sheetView>
  </sheetViews>
  <sheetFormatPr defaultColWidth="9.25390625" defaultRowHeight="12.75"/>
  <cols>
    <col min="1" max="1" width="9.00390625" style="90" customWidth="1"/>
    <col min="2" max="2" width="7.875" style="90" customWidth="1"/>
    <col min="3" max="3" width="5.875" style="90" customWidth="1"/>
    <col min="4" max="4" width="5.125" style="90" customWidth="1"/>
    <col min="5" max="5" width="6.00390625" style="90" customWidth="1"/>
    <col min="6" max="6" width="5.125" style="90" customWidth="1"/>
    <col min="7" max="7" width="5.25390625" style="90" customWidth="1"/>
    <col min="8" max="8" width="5.75390625" style="90" customWidth="1"/>
    <col min="9" max="9" width="6.00390625" style="90" customWidth="1"/>
    <col min="10" max="10" width="4.375" style="90" customWidth="1"/>
    <col min="11" max="11" width="4.875" style="90" customWidth="1"/>
    <col min="12" max="12" width="5.125" style="90" customWidth="1"/>
    <col min="13" max="13" width="5.375" style="90" customWidth="1"/>
    <col min="14" max="14" width="4.25390625" style="90" customWidth="1"/>
    <col min="15" max="15" width="4.75390625" style="90" customWidth="1"/>
    <col min="16" max="17" width="4.375" style="90" customWidth="1"/>
    <col min="18" max="18" width="3.375" style="90" customWidth="1"/>
    <col min="19" max="19" width="3.875" style="90" customWidth="1"/>
    <col min="20" max="20" width="4.375" style="90" customWidth="1"/>
    <col min="21" max="21" width="4.125" style="90" customWidth="1"/>
    <col min="22" max="22" width="3.25390625" style="90" customWidth="1"/>
    <col min="23" max="23" width="4.75390625" style="90" customWidth="1"/>
    <col min="24" max="24" width="4.25390625" style="90" customWidth="1"/>
    <col min="25" max="26" width="3.875" style="90" customWidth="1"/>
    <col min="27" max="16384" width="9.25390625" style="90" customWidth="1"/>
  </cols>
  <sheetData>
    <row r="1" spans="1:25" ht="12">
      <c r="A1" s="49"/>
      <c r="B1" s="89"/>
      <c r="C1" s="89"/>
      <c r="D1" s="89"/>
      <c r="E1" s="49"/>
      <c r="F1" s="89"/>
      <c r="G1" s="49"/>
      <c r="H1" s="172" t="s">
        <v>94</v>
      </c>
      <c r="I1" s="172"/>
      <c r="J1" s="181"/>
      <c r="K1" s="181"/>
      <c r="L1" s="181"/>
      <c r="M1" s="181"/>
      <c r="N1" s="181"/>
      <c r="O1" s="181"/>
      <c r="P1" s="181"/>
      <c r="Q1" s="89"/>
      <c r="R1" s="89"/>
      <c r="S1" s="89"/>
      <c r="T1" s="89"/>
      <c r="U1" s="89"/>
      <c r="V1" s="89"/>
      <c r="W1" s="89"/>
      <c r="X1" s="89"/>
      <c r="Y1" s="89"/>
    </row>
    <row r="2" spans="1:25" ht="12">
      <c r="A2" s="49"/>
      <c r="B2" s="89" t="s">
        <v>670</v>
      </c>
      <c r="C2" s="89"/>
      <c r="D2" s="89"/>
      <c r="E2" s="49"/>
      <c r="F2" s="89"/>
      <c r="G2" s="49"/>
      <c r="H2" s="182" t="s">
        <v>95</v>
      </c>
      <c r="I2" s="174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31"/>
      <c r="U3" s="131"/>
      <c r="V3" s="131"/>
      <c r="W3" s="131"/>
      <c r="X3" s="131"/>
      <c r="Y3" s="131"/>
    </row>
    <row r="4" spans="1:26" ht="11.25" customHeight="1">
      <c r="A4" s="833" t="s">
        <v>89</v>
      </c>
      <c r="B4" s="835" t="s">
        <v>603</v>
      </c>
      <c r="C4" s="837" t="s">
        <v>419</v>
      </c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53"/>
      <c r="Z4" s="359"/>
    </row>
    <row r="5" spans="1:26" ht="75" customHeight="1">
      <c r="A5" s="834"/>
      <c r="B5" s="836"/>
      <c r="C5" s="178" t="s">
        <v>420</v>
      </c>
      <c r="D5" s="178" t="s">
        <v>421</v>
      </c>
      <c r="E5" s="178" t="s">
        <v>422</v>
      </c>
      <c r="F5" s="178" t="s">
        <v>423</v>
      </c>
      <c r="G5" s="178" t="s">
        <v>424</v>
      </c>
      <c r="H5" s="178" t="s">
        <v>425</v>
      </c>
      <c r="I5" s="178" t="s">
        <v>426</v>
      </c>
      <c r="J5" s="178" t="s">
        <v>897</v>
      </c>
      <c r="K5" s="178" t="s">
        <v>427</v>
      </c>
      <c r="L5" s="178" t="s">
        <v>587</v>
      </c>
      <c r="M5" s="178" t="s">
        <v>588</v>
      </c>
      <c r="N5" s="178" t="s">
        <v>589</v>
      </c>
      <c r="O5" s="178" t="s">
        <v>590</v>
      </c>
      <c r="P5" s="179" t="s">
        <v>591</v>
      </c>
      <c r="Q5" s="179" t="s">
        <v>825</v>
      </c>
      <c r="R5" s="178" t="s">
        <v>592</v>
      </c>
      <c r="S5" s="178" t="s">
        <v>593</v>
      </c>
      <c r="T5" s="178" t="s">
        <v>594</v>
      </c>
      <c r="U5" s="178" t="s">
        <v>826</v>
      </c>
      <c r="V5" s="178" t="s">
        <v>143</v>
      </c>
      <c r="W5" s="178" t="s">
        <v>595</v>
      </c>
      <c r="X5" s="178" t="s">
        <v>1146</v>
      </c>
      <c r="Y5" s="188" t="s">
        <v>564</v>
      </c>
      <c r="Z5" s="360" t="s">
        <v>898</v>
      </c>
    </row>
    <row r="6" spans="1:25" ht="10.5">
      <c r="A6" s="131" t="s">
        <v>235</v>
      </c>
      <c r="B6" s="180">
        <v>1023</v>
      </c>
      <c r="C6" s="180">
        <v>198</v>
      </c>
      <c r="D6" s="180"/>
      <c r="E6" s="180">
        <v>77</v>
      </c>
      <c r="F6" s="180">
        <v>9</v>
      </c>
      <c r="G6" s="180">
        <v>30</v>
      </c>
      <c r="H6" s="180">
        <v>1</v>
      </c>
      <c r="I6" s="180"/>
      <c r="J6" s="180"/>
      <c r="K6" s="180">
        <v>103</v>
      </c>
      <c r="L6" s="180"/>
      <c r="M6" s="180">
        <v>14</v>
      </c>
      <c r="N6" s="180">
        <v>338</v>
      </c>
      <c r="O6" s="180">
        <v>19</v>
      </c>
      <c r="P6" s="180"/>
      <c r="Q6" s="121"/>
      <c r="R6" s="180"/>
      <c r="S6" s="180"/>
      <c r="T6" s="180"/>
      <c r="U6" s="180"/>
      <c r="V6" s="180"/>
      <c r="W6" s="180"/>
      <c r="X6" s="180"/>
      <c r="Y6" s="49"/>
    </row>
    <row r="7" spans="1:25" ht="10.5">
      <c r="A7" s="131" t="s">
        <v>519</v>
      </c>
      <c r="B7" s="180">
        <v>994</v>
      </c>
      <c r="C7" s="180">
        <v>457</v>
      </c>
      <c r="D7" s="180"/>
      <c r="E7" s="180">
        <v>22</v>
      </c>
      <c r="F7" s="180">
        <v>5</v>
      </c>
      <c r="G7" s="180">
        <v>26</v>
      </c>
      <c r="H7" s="180">
        <v>42</v>
      </c>
      <c r="I7" s="180"/>
      <c r="J7" s="180"/>
      <c r="K7" s="180">
        <v>95</v>
      </c>
      <c r="L7" s="180"/>
      <c r="M7" s="180">
        <v>25</v>
      </c>
      <c r="N7" s="180">
        <v>315</v>
      </c>
      <c r="O7" s="180">
        <v>36</v>
      </c>
      <c r="P7" s="180"/>
      <c r="Q7" s="121"/>
      <c r="R7" s="180"/>
      <c r="S7" s="180"/>
      <c r="T7" s="180"/>
      <c r="U7" s="180"/>
      <c r="V7" s="180"/>
      <c r="W7" s="180"/>
      <c r="X7" s="180"/>
      <c r="Y7" s="49"/>
    </row>
    <row r="8" spans="1:25" ht="10.5">
      <c r="A8" s="131" t="s">
        <v>528</v>
      </c>
      <c r="B8" s="180">
        <v>564</v>
      </c>
      <c r="C8" s="180">
        <v>287</v>
      </c>
      <c r="D8" s="180"/>
      <c r="E8" s="180">
        <v>35</v>
      </c>
      <c r="F8" s="180">
        <v>2</v>
      </c>
      <c r="G8" s="180">
        <v>19</v>
      </c>
      <c r="H8" s="180">
        <v>38</v>
      </c>
      <c r="I8" s="180"/>
      <c r="J8" s="180"/>
      <c r="K8" s="180">
        <v>51</v>
      </c>
      <c r="L8" s="180"/>
      <c r="M8" s="180">
        <v>22</v>
      </c>
      <c r="N8" s="180">
        <v>51</v>
      </c>
      <c r="O8" s="180">
        <v>23</v>
      </c>
      <c r="P8" s="180"/>
      <c r="Q8" s="121"/>
      <c r="R8" s="180"/>
      <c r="S8" s="180"/>
      <c r="T8" s="180"/>
      <c r="U8" s="180"/>
      <c r="V8" s="180"/>
      <c r="W8" s="180"/>
      <c r="X8" s="180"/>
      <c r="Y8" s="49"/>
    </row>
    <row r="9" spans="1:25" ht="10.5">
      <c r="A9" s="131" t="s">
        <v>612</v>
      </c>
      <c r="B9" s="180">
        <v>647</v>
      </c>
      <c r="C9" s="180">
        <v>206</v>
      </c>
      <c r="D9" s="180">
        <v>75</v>
      </c>
      <c r="E9" s="180">
        <v>18</v>
      </c>
      <c r="F9" s="180">
        <v>33</v>
      </c>
      <c r="G9" s="180">
        <v>3</v>
      </c>
      <c r="H9" s="180">
        <v>17</v>
      </c>
      <c r="I9" s="180">
        <v>285</v>
      </c>
      <c r="J9" s="180">
        <v>2</v>
      </c>
      <c r="K9" s="180">
        <v>75</v>
      </c>
      <c r="L9" s="180">
        <v>40</v>
      </c>
      <c r="M9" s="180">
        <v>23</v>
      </c>
      <c r="N9" s="180">
        <v>42</v>
      </c>
      <c r="O9" s="180">
        <v>33</v>
      </c>
      <c r="P9" s="180">
        <v>17</v>
      </c>
      <c r="Q9" s="121"/>
      <c r="R9" s="180">
        <v>3</v>
      </c>
      <c r="S9" s="180">
        <v>2</v>
      </c>
      <c r="T9" s="180"/>
      <c r="U9" s="121"/>
      <c r="V9" s="180"/>
      <c r="W9" s="121"/>
      <c r="X9" s="121"/>
      <c r="Y9" s="49"/>
    </row>
    <row r="10" spans="1:26" ht="10.5">
      <c r="A10" s="131" t="s">
        <v>52</v>
      </c>
      <c r="B10" s="180">
        <v>585</v>
      </c>
      <c r="C10" s="180">
        <v>121</v>
      </c>
      <c r="D10" s="180">
        <v>79</v>
      </c>
      <c r="E10" s="180">
        <v>15</v>
      </c>
      <c r="F10" s="180">
        <v>33</v>
      </c>
      <c r="G10" s="180">
        <v>11</v>
      </c>
      <c r="H10" s="180">
        <v>13</v>
      </c>
      <c r="I10" s="180">
        <v>303</v>
      </c>
      <c r="J10" s="180">
        <v>4</v>
      </c>
      <c r="K10" s="180">
        <v>54</v>
      </c>
      <c r="L10" s="180">
        <v>15</v>
      </c>
      <c r="M10" s="180">
        <v>26</v>
      </c>
      <c r="N10" s="180">
        <v>32</v>
      </c>
      <c r="O10" s="180">
        <v>23</v>
      </c>
      <c r="P10" s="180">
        <v>23</v>
      </c>
      <c r="Q10" s="180"/>
      <c r="R10" s="180">
        <v>1</v>
      </c>
      <c r="S10" s="180"/>
      <c r="T10" s="180">
        <v>2</v>
      </c>
      <c r="U10" s="180"/>
      <c r="V10" s="180">
        <v>3</v>
      </c>
      <c r="W10" s="180"/>
      <c r="X10" s="180"/>
      <c r="Y10" s="52"/>
      <c r="Z10" s="93"/>
    </row>
    <row r="11" spans="1:26" ht="10.5">
      <c r="A11" s="131" t="s">
        <v>9</v>
      </c>
      <c r="B11" s="176">
        <v>769</v>
      </c>
      <c r="C11" s="180">
        <v>185</v>
      </c>
      <c r="D11" s="180">
        <v>9</v>
      </c>
      <c r="E11" s="180">
        <v>14</v>
      </c>
      <c r="F11" s="180">
        <v>3</v>
      </c>
      <c r="G11" s="180">
        <v>6</v>
      </c>
      <c r="H11" s="180">
        <v>3</v>
      </c>
      <c r="I11" s="180">
        <v>182</v>
      </c>
      <c r="J11" s="180"/>
      <c r="K11" s="180">
        <v>49</v>
      </c>
      <c r="L11" s="180">
        <v>10</v>
      </c>
      <c r="M11" s="180">
        <v>20</v>
      </c>
      <c r="N11" s="180">
        <v>41</v>
      </c>
      <c r="O11" s="180">
        <v>57</v>
      </c>
      <c r="P11" s="180"/>
      <c r="Q11" s="180"/>
      <c r="R11" s="180">
        <v>75</v>
      </c>
      <c r="S11" s="180">
        <v>1</v>
      </c>
      <c r="T11" s="180">
        <v>2</v>
      </c>
      <c r="U11" s="180"/>
      <c r="V11" s="180">
        <v>5</v>
      </c>
      <c r="W11" s="180">
        <v>106</v>
      </c>
      <c r="X11" s="180"/>
      <c r="Y11" s="52"/>
      <c r="Z11" s="93"/>
    </row>
    <row r="12" spans="1:26" ht="10.5">
      <c r="A12" s="131" t="s">
        <v>925</v>
      </c>
      <c r="B12" s="180">
        <v>971</v>
      </c>
      <c r="C12" s="180">
        <v>310</v>
      </c>
      <c r="D12" s="180">
        <v>67</v>
      </c>
      <c r="E12" s="180">
        <v>4</v>
      </c>
      <c r="F12" s="180">
        <v>15</v>
      </c>
      <c r="G12" s="180">
        <v>14</v>
      </c>
      <c r="H12" s="180">
        <v>9</v>
      </c>
      <c r="I12" s="180">
        <v>124</v>
      </c>
      <c r="J12" s="180">
        <v>1</v>
      </c>
      <c r="K12" s="180">
        <v>49</v>
      </c>
      <c r="L12" s="180">
        <v>31</v>
      </c>
      <c r="M12" s="180">
        <v>19</v>
      </c>
      <c r="N12" s="180">
        <v>21</v>
      </c>
      <c r="O12" s="180">
        <v>31</v>
      </c>
      <c r="P12" s="180">
        <v>105</v>
      </c>
      <c r="Q12" s="180"/>
      <c r="R12" s="180"/>
      <c r="S12" s="180">
        <v>1</v>
      </c>
      <c r="T12" s="180"/>
      <c r="U12" s="180"/>
      <c r="V12" s="180">
        <v>1</v>
      </c>
      <c r="W12" s="180">
        <v>72</v>
      </c>
      <c r="X12" s="180"/>
      <c r="Y12" s="52"/>
      <c r="Z12" s="93"/>
    </row>
    <row r="13" spans="1:26" ht="10.5">
      <c r="A13" s="52" t="s">
        <v>960</v>
      </c>
      <c r="B13" s="52">
        <v>784</v>
      </c>
      <c r="C13" s="52">
        <v>293</v>
      </c>
      <c r="D13" s="52">
        <v>26</v>
      </c>
      <c r="E13" s="52">
        <v>5</v>
      </c>
      <c r="F13" s="52">
        <v>6</v>
      </c>
      <c r="G13" s="52">
        <v>6</v>
      </c>
      <c r="H13" s="52">
        <v>18</v>
      </c>
      <c r="I13" s="52">
        <v>116</v>
      </c>
      <c r="J13" s="52"/>
      <c r="K13" s="52">
        <v>46</v>
      </c>
      <c r="L13" s="52">
        <v>5</v>
      </c>
      <c r="M13" s="52">
        <v>30</v>
      </c>
      <c r="N13" s="52">
        <v>25</v>
      </c>
      <c r="O13" s="52">
        <v>36</v>
      </c>
      <c r="P13" s="52">
        <v>69</v>
      </c>
      <c r="Q13" s="52"/>
      <c r="R13" s="52">
        <v>2</v>
      </c>
      <c r="S13" s="52"/>
      <c r="T13" s="52">
        <v>2</v>
      </c>
      <c r="U13" s="52"/>
      <c r="V13" s="52"/>
      <c r="W13" s="52">
        <v>42</v>
      </c>
      <c r="X13" s="52"/>
      <c r="Y13" s="52"/>
      <c r="Z13" s="93"/>
    </row>
    <row r="14" spans="1:25" ht="10.5">
      <c r="A14" s="52" t="s">
        <v>904</v>
      </c>
      <c r="B14" s="180">
        <v>487</v>
      </c>
      <c r="C14" s="52">
        <v>142</v>
      </c>
      <c r="D14" s="52">
        <v>10</v>
      </c>
      <c r="E14" s="52">
        <v>1</v>
      </c>
      <c r="F14" s="52">
        <v>36</v>
      </c>
      <c r="G14" s="52">
        <v>2</v>
      </c>
      <c r="H14" s="52">
        <v>8</v>
      </c>
      <c r="I14" s="52">
        <v>102</v>
      </c>
      <c r="J14" s="52"/>
      <c r="K14" s="52">
        <v>42</v>
      </c>
      <c r="L14" s="52">
        <v>7</v>
      </c>
      <c r="M14" s="52">
        <v>24</v>
      </c>
      <c r="N14" s="52">
        <v>15</v>
      </c>
      <c r="O14" s="52">
        <v>37</v>
      </c>
      <c r="P14" s="52">
        <v>41</v>
      </c>
      <c r="Q14" s="52"/>
      <c r="R14" s="52"/>
      <c r="S14" s="52"/>
      <c r="T14" s="52"/>
      <c r="U14" s="52"/>
      <c r="V14" s="52"/>
      <c r="W14" s="52"/>
      <c r="X14" s="52"/>
      <c r="Y14" s="52">
        <v>12</v>
      </c>
    </row>
    <row r="15" spans="1:25" ht="10.5">
      <c r="A15" s="311" t="s">
        <v>653</v>
      </c>
      <c r="B15" s="180">
        <v>484</v>
      </c>
      <c r="C15" s="312">
        <v>102</v>
      </c>
      <c r="D15" s="312">
        <v>1</v>
      </c>
      <c r="E15" s="176">
        <v>4</v>
      </c>
      <c r="F15" s="176">
        <v>95</v>
      </c>
      <c r="G15" s="180">
        <v>6</v>
      </c>
      <c r="H15" s="180">
        <v>4</v>
      </c>
      <c r="I15" s="180">
        <v>29</v>
      </c>
      <c r="J15" s="180"/>
      <c r="K15" s="180">
        <v>65</v>
      </c>
      <c r="L15" s="180">
        <v>7</v>
      </c>
      <c r="M15" s="180">
        <v>36</v>
      </c>
      <c r="N15" s="180">
        <v>23</v>
      </c>
      <c r="O15" s="180">
        <v>27</v>
      </c>
      <c r="P15" s="180">
        <v>74</v>
      </c>
      <c r="Q15" s="180"/>
      <c r="R15" s="180">
        <v>1</v>
      </c>
      <c r="S15" s="180"/>
      <c r="T15" s="180"/>
      <c r="U15" s="180"/>
      <c r="V15" s="180">
        <v>2</v>
      </c>
      <c r="W15" s="180"/>
      <c r="X15" s="180"/>
      <c r="Y15" s="52">
        <v>4</v>
      </c>
    </row>
    <row r="16" spans="1:25" s="93" customFormat="1" ht="10.5">
      <c r="A16" s="311" t="s">
        <v>952</v>
      </c>
      <c r="B16" s="52">
        <v>623</v>
      </c>
      <c r="C16" s="52">
        <v>171</v>
      </c>
      <c r="D16" s="52">
        <v>6</v>
      </c>
      <c r="E16" s="52"/>
      <c r="F16" s="52">
        <v>13</v>
      </c>
      <c r="G16" s="52">
        <v>17</v>
      </c>
      <c r="H16" s="52">
        <v>4</v>
      </c>
      <c r="I16" s="52">
        <v>133</v>
      </c>
      <c r="J16" s="52"/>
      <c r="K16" s="52">
        <v>53</v>
      </c>
      <c r="L16" s="52">
        <v>65</v>
      </c>
      <c r="M16" s="52">
        <v>38</v>
      </c>
      <c r="N16" s="52">
        <v>38</v>
      </c>
      <c r="O16" s="52">
        <v>21</v>
      </c>
      <c r="P16" s="52">
        <v>51</v>
      </c>
      <c r="Q16" s="52"/>
      <c r="R16" s="52"/>
      <c r="S16" s="52"/>
      <c r="T16" s="52">
        <v>1</v>
      </c>
      <c r="U16" s="52"/>
      <c r="V16" s="52">
        <v>2</v>
      </c>
      <c r="W16" s="52"/>
      <c r="X16" s="52"/>
      <c r="Y16" s="52">
        <v>14</v>
      </c>
    </row>
    <row r="17" spans="1:25" s="93" customFormat="1" ht="10.5">
      <c r="A17" s="52" t="s">
        <v>187</v>
      </c>
      <c r="B17" s="52">
        <v>618</v>
      </c>
      <c r="C17" s="52">
        <v>176</v>
      </c>
      <c r="D17" s="52">
        <v>120</v>
      </c>
      <c r="E17" s="52">
        <v>1</v>
      </c>
      <c r="F17" s="52">
        <v>40</v>
      </c>
      <c r="G17" s="52">
        <v>3</v>
      </c>
      <c r="H17" s="52">
        <v>6</v>
      </c>
      <c r="I17" s="52">
        <v>4</v>
      </c>
      <c r="J17" s="52">
        <v>15</v>
      </c>
      <c r="K17" s="52">
        <v>71</v>
      </c>
      <c r="L17" s="52">
        <v>18</v>
      </c>
      <c r="M17" s="52">
        <v>36</v>
      </c>
      <c r="N17" s="52">
        <v>63</v>
      </c>
      <c r="O17" s="52">
        <v>16</v>
      </c>
      <c r="P17" s="52">
        <v>33</v>
      </c>
      <c r="Q17" s="52"/>
      <c r="R17" s="52">
        <v>3</v>
      </c>
      <c r="S17" s="52">
        <v>1</v>
      </c>
      <c r="T17" s="52">
        <v>9</v>
      </c>
      <c r="U17" s="52"/>
      <c r="V17" s="52"/>
      <c r="W17" s="52"/>
      <c r="X17" s="52"/>
      <c r="Y17" s="52">
        <v>4</v>
      </c>
    </row>
    <row r="18" spans="1:25" s="93" customFormat="1" ht="10.5">
      <c r="A18" s="52" t="s">
        <v>386</v>
      </c>
      <c r="B18" s="52">
        <v>939</v>
      </c>
      <c r="C18" s="52">
        <v>221</v>
      </c>
      <c r="D18" s="52">
        <v>23</v>
      </c>
      <c r="E18" s="52"/>
      <c r="F18" s="52">
        <v>74</v>
      </c>
      <c r="G18" s="52">
        <v>3</v>
      </c>
      <c r="H18" s="52">
        <v>6</v>
      </c>
      <c r="I18" s="52">
        <v>140</v>
      </c>
      <c r="J18" s="52"/>
      <c r="K18" s="52">
        <v>70</v>
      </c>
      <c r="L18" s="52">
        <v>62</v>
      </c>
      <c r="M18" s="52">
        <v>26</v>
      </c>
      <c r="N18" s="52"/>
      <c r="O18" s="52"/>
      <c r="P18" s="52">
        <v>22</v>
      </c>
      <c r="Q18" s="52"/>
      <c r="R18" s="52">
        <v>4</v>
      </c>
      <c r="S18" s="52"/>
      <c r="T18" s="52">
        <v>7</v>
      </c>
      <c r="U18" s="52"/>
      <c r="V18" s="52">
        <v>2</v>
      </c>
      <c r="W18" s="52"/>
      <c r="X18" s="52"/>
      <c r="Y18" s="52">
        <v>1</v>
      </c>
    </row>
    <row r="19" spans="1:26" ht="10.5">
      <c r="A19" s="52" t="s">
        <v>406</v>
      </c>
      <c r="B19" s="52">
        <v>825</v>
      </c>
      <c r="C19" s="52">
        <v>266</v>
      </c>
      <c r="D19" s="52">
        <v>1</v>
      </c>
      <c r="E19" s="52">
        <v>1</v>
      </c>
      <c r="F19" s="52">
        <v>34</v>
      </c>
      <c r="G19" s="52">
        <v>27</v>
      </c>
      <c r="H19" s="52">
        <v>3</v>
      </c>
      <c r="I19" s="52">
        <v>56</v>
      </c>
      <c r="J19" s="52"/>
      <c r="K19" s="52">
        <v>77</v>
      </c>
      <c r="L19" s="52">
        <v>182</v>
      </c>
      <c r="M19" s="52">
        <v>17</v>
      </c>
      <c r="N19" s="52">
        <v>27</v>
      </c>
      <c r="O19" s="52">
        <v>13</v>
      </c>
      <c r="P19" s="52">
        <v>39</v>
      </c>
      <c r="Q19" s="52">
        <v>49</v>
      </c>
      <c r="R19" s="52">
        <v>2</v>
      </c>
      <c r="S19" s="52">
        <v>3</v>
      </c>
      <c r="T19" s="52">
        <v>14</v>
      </c>
      <c r="U19" s="52">
        <v>3</v>
      </c>
      <c r="V19" s="52"/>
      <c r="W19" s="52"/>
      <c r="X19" s="52"/>
      <c r="Y19" s="52">
        <v>10</v>
      </c>
      <c r="Z19" s="93"/>
    </row>
    <row r="20" spans="1:26" ht="10.5">
      <c r="A20" s="52" t="s">
        <v>1033</v>
      </c>
      <c r="B20" s="52">
        <v>564</v>
      </c>
      <c r="C20" s="52">
        <v>144</v>
      </c>
      <c r="D20" s="52">
        <v>12</v>
      </c>
      <c r="E20" s="52">
        <v>1</v>
      </c>
      <c r="F20" s="52">
        <v>6</v>
      </c>
      <c r="G20" s="52">
        <v>6</v>
      </c>
      <c r="H20" s="52">
        <v>68</v>
      </c>
      <c r="I20" s="52">
        <v>33</v>
      </c>
      <c r="J20" s="52"/>
      <c r="K20" s="52">
        <v>63</v>
      </c>
      <c r="L20" s="52">
        <v>65</v>
      </c>
      <c r="M20" s="52">
        <v>29</v>
      </c>
      <c r="N20" s="52">
        <v>69</v>
      </c>
      <c r="O20" s="52">
        <v>6</v>
      </c>
      <c r="P20" s="52">
        <v>25</v>
      </c>
      <c r="Q20" s="52">
        <v>1</v>
      </c>
      <c r="R20" s="52">
        <v>1</v>
      </c>
      <c r="S20" s="52"/>
      <c r="T20" s="52">
        <v>5</v>
      </c>
      <c r="U20" s="52">
        <v>8</v>
      </c>
      <c r="V20" s="52">
        <v>4</v>
      </c>
      <c r="W20" s="52">
        <v>1</v>
      </c>
      <c r="X20" s="52"/>
      <c r="Y20" s="52">
        <v>18</v>
      </c>
      <c r="Z20" s="93"/>
    </row>
    <row r="21" spans="1:26" ht="10.5">
      <c r="A21" s="50" t="s">
        <v>1102</v>
      </c>
      <c r="B21" s="50">
        <v>627</v>
      </c>
      <c r="C21" s="50">
        <v>303</v>
      </c>
      <c r="D21" s="50">
        <v>3</v>
      </c>
      <c r="E21" s="50"/>
      <c r="F21" s="50"/>
      <c r="G21" s="50">
        <v>5</v>
      </c>
      <c r="H21" s="50">
        <v>28</v>
      </c>
      <c r="I21" s="50"/>
      <c r="J21" s="50"/>
      <c r="K21" s="50">
        <v>53</v>
      </c>
      <c r="L21" s="50">
        <v>52</v>
      </c>
      <c r="M21" s="50">
        <v>27</v>
      </c>
      <c r="N21" s="50">
        <v>59</v>
      </c>
      <c r="O21" s="50">
        <v>10</v>
      </c>
      <c r="P21" s="50">
        <v>68</v>
      </c>
      <c r="Q21" s="50">
        <v>9</v>
      </c>
      <c r="R21" s="50"/>
      <c r="S21" s="50"/>
      <c r="T21" s="50">
        <v>1</v>
      </c>
      <c r="U21" s="50"/>
      <c r="V21" s="50">
        <v>12</v>
      </c>
      <c r="W21" s="50"/>
      <c r="X21" s="50"/>
      <c r="Y21" s="50"/>
      <c r="Z21" s="50">
        <v>7</v>
      </c>
    </row>
    <row r="22" spans="1:26" ht="10.5" hidden="1">
      <c r="A22" s="52" t="s">
        <v>1034</v>
      </c>
      <c r="B22" s="52">
        <v>127</v>
      </c>
      <c r="C22" s="52">
        <v>35</v>
      </c>
      <c r="D22" s="52">
        <v>5</v>
      </c>
      <c r="E22" s="52"/>
      <c r="F22" s="52">
        <v>5</v>
      </c>
      <c r="G22" s="52"/>
      <c r="H22" s="52">
        <v>48</v>
      </c>
      <c r="I22" s="52"/>
      <c r="J22" s="52"/>
      <c r="K22" s="52">
        <v>6</v>
      </c>
      <c r="L22" s="52">
        <v>4</v>
      </c>
      <c r="M22" s="52">
        <v>7</v>
      </c>
      <c r="N22" s="52"/>
      <c r="O22" s="52"/>
      <c r="P22" s="52">
        <v>10</v>
      </c>
      <c r="Q22" s="52"/>
      <c r="R22" s="52"/>
      <c r="S22" s="52"/>
      <c r="T22" s="52">
        <v>2</v>
      </c>
      <c r="U22" s="52"/>
      <c r="V22" s="52"/>
      <c r="W22" s="52"/>
      <c r="X22" s="52"/>
      <c r="Y22" s="52"/>
      <c r="Z22" s="93"/>
    </row>
    <row r="23" spans="1:26" ht="10.5" hidden="1">
      <c r="A23" s="52" t="s">
        <v>1039</v>
      </c>
      <c r="B23" s="52">
        <v>151</v>
      </c>
      <c r="C23" s="52">
        <v>48</v>
      </c>
      <c r="D23" s="52">
        <v>5</v>
      </c>
      <c r="E23" s="52"/>
      <c r="F23" s="52">
        <v>5</v>
      </c>
      <c r="G23" s="52"/>
      <c r="H23" s="52">
        <v>49</v>
      </c>
      <c r="I23" s="52"/>
      <c r="J23" s="52"/>
      <c r="K23" s="52">
        <v>13</v>
      </c>
      <c r="L23" s="52">
        <v>7</v>
      </c>
      <c r="M23" s="52">
        <v>7</v>
      </c>
      <c r="N23" s="52"/>
      <c r="O23" s="52"/>
      <c r="P23" s="52">
        <v>10</v>
      </c>
      <c r="Q23" s="52"/>
      <c r="R23" s="52"/>
      <c r="S23" s="52"/>
      <c r="T23" s="52">
        <v>2</v>
      </c>
      <c r="U23" s="52"/>
      <c r="V23" s="52"/>
      <c r="W23" s="52"/>
      <c r="X23" s="52"/>
      <c r="Y23" s="52"/>
      <c r="Z23" s="93"/>
    </row>
    <row r="24" spans="1:27" ht="10.5" hidden="1">
      <c r="A24" s="52" t="s">
        <v>1041</v>
      </c>
      <c r="B24" s="52">
        <v>199</v>
      </c>
      <c r="C24" s="52">
        <v>60</v>
      </c>
      <c r="D24" s="52">
        <v>6</v>
      </c>
      <c r="E24" s="52"/>
      <c r="F24" s="52">
        <v>5</v>
      </c>
      <c r="G24" s="52"/>
      <c r="H24" s="52">
        <v>49</v>
      </c>
      <c r="I24" s="52"/>
      <c r="J24" s="52"/>
      <c r="K24" s="52">
        <v>23</v>
      </c>
      <c r="L24" s="52">
        <v>22</v>
      </c>
      <c r="M24" s="52">
        <v>10</v>
      </c>
      <c r="N24" s="52"/>
      <c r="O24" s="52"/>
      <c r="P24" s="52">
        <v>13</v>
      </c>
      <c r="Q24" s="52">
        <v>1</v>
      </c>
      <c r="R24" s="52"/>
      <c r="S24" s="52"/>
      <c r="T24" s="52">
        <v>2</v>
      </c>
      <c r="U24" s="52"/>
      <c r="V24" s="52"/>
      <c r="W24" s="52"/>
      <c r="X24" s="52"/>
      <c r="Y24" s="52"/>
      <c r="Z24" s="93"/>
      <c r="AA24" s="93"/>
    </row>
    <row r="25" spans="1:26" ht="10.5" hidden="1">
      <c r="A25" s="52" t="s">
        <v>1047</v>
      </c>
      <c r="B25" s="52">
        <v>297</v>
      </c>
      <c r="C25" s="52">
        <v>70</v>
      </c>
      <c r="D25" s="52">
        <v>8</v>
      </c>
      <c r="E25" s="52"/>
      <c r="F25" s="52">
        <v>5</v>
      </c>
      <c r="G25" s="52">
        <v>4</v>
      </c>
      <c r="H25" s="52">
        <v>50</v>
      </c>
      <c r="I25" s="52"/>
      <c r="J25" s="52"/>
      <c r="K25" s="52">
        <v>30</v>
      </c>
      <c r="L25" s="52">
        <v>30</v>
      </c>
      <c r="M25" s="52">
        <v>14</v>
      </c>
      <c r="N25" s="52">
        <v>49</v>
      </c>
      <c r="O25" s="52">
        <v>3</v>
      </c>
      <c r="P25" s="52">
        <v>14</v>
      </c>
      <c r="Q25" s="52">
        <v>1</v>
      </c>
      <c r="R25" s="52"/>
      <c r="S25" s="52"/>
      <c r="T25" s="52">
        <v>2</v>
      </c>
      <c r="U25" s="52"/>
      <c r="V25" s="52">
        <v>4</v>
      </c>
      <c r="W25" s="52"/>
      <c r="X25" s="52"/>
      <c r="Y25" s="52"/>
      <c r="Z25" s="93"/>
    </row>
    <row r="26" spans="1:26" ht="10.5" hidden="1">
      <c r="A26" s="52" t="s">
        <v>1056</v>
      </c>
      <c r="B26" s="52">
        <v>331</v>
      </c>
      <c r="C26" s="52">
        <v>79</v>
      </c>
      <c r="D26" s="52">
        <v>10</v>
      </c>
      <c r="E26" s="52"/>
      <c r="F26" s="52">
        <v>5</v>
      </c>
      <c r="G26" s="52">
        <v>4</v>
      </c>
      <c r="H26" s="52">
        <v>53</v>
      </c>
      <c r="I26" s="52"/>
      <c r="J26" s="52"/>
      <c r="K26" s="52">
        <v>35</v>
      </c>
      <c r="L26" s="52">
        <v>33</v>
      </c>
      <c r="M26" s="52">
        <v>17</v>
      </c>
      <c r="N26" s="52">
        <v>52</v>
      </c>
      <c r="O26" s="52">
        <v>3</v>
      </c>
      <c r="P26" s="52">
        <v>15</v>
      </c>
      <c r="Q26" s="52">
        <v>1</v>
      </c>
      <c r="R26" s="52"/>
      <c r="S26" s="52"/>
      <c r="T26" s="52">
        <v>2</v>
      </c>
      <c r="U26" s="52"/>
      <c r="V26" s="52">
        <v>4</v>
      </c>
      <c r="W26" s="52"/>
      <c r="X26" s="52"/>
      <c r="Y26" s="52"/>
      <c r="Z26" s="93"/>
    </row>
    <row r="27" spans="1:26" ht="10.5" hidden="1">
      <c r="A27" s="52" t="s">
        <v>1059</v>
      </c>
      <c r="B27" s="52">
        <v>367</v>
      </c>
      <c r="C27" s="52">
        <v>92</v>
      </c>
      <c r="D27" s="52">
        <v>11</v>
      </c>
      <c r="E27" s="52"/>
      <c r="F27" s="52">
        <v>5</v>
      </c>
      <c r="G27" s="52">
        <v>4</v>
      </c>
      <c r="H27" s="52">
        <v>58</v>
      </c>
      <c r="I27" s="52"/>
      <c r="J27" s="52"/>
      <c r="K27" s="52">
        <v>43</v>
      </c>
      <c r="L27" s="52">
        <v>36</v>
      </c>
      <c r="M27" s="52">
        <v>18</v>
      </c>
      <c r="N27" s="52">
        <v>55</v>
      </c>
      <c r="O27" s="52">
        <v>3</v>
      </c>
      <c r="P27" s="52">
        <v>16</v>
      </c>
      <c r="Q27" s="52">
        <v>1</v>
      </c>
      <c r="R27" s="52"/>
      <c r="S27" s="52"/>
      <c r="T27" s="52">
        <v>2</v>
      </c>
      <c r="U27" s="52"/>
      <c r="V27" s="52">
        <v>4</v>
      </c>
      <c r="W27" s="52"/>
      <c r="X27" s="52"/>
      <c r="Y27" s="52"/>
      <c r="Z27" s="93"/>
    </row>
    <row r="28" spans="1:27" ht="10.5" hidden="1">
      <c r="A28" s="52" t="s">
        <v>1062</v>
      </c>
      <c r="B28" s="52">
        <v>391</v>
      </c>
      <c r="C28" s="52">
        <v>97</v>
      </c>
      <c r="D28" s="52">
        <v>11</v>
      </c>
      <c r="E28" s="52"/>
      <c r="F28" s="52">
        <v>5</v>
      </c>
      <c r="G28" s="52">
        <v>4</v>
      </c>
      <c r="H28" s="52">
        <v>60</v>
      </c>
      <c r="I28" s="52"/>
      <c r="J28" s="52"/>
      <c r="K28" s="52">
        <v>52</v>
      </c>
      <c r="L28" s="52">
        <v>37</v>
      </c>
      <c r="M28" s="52">
        <v>19</v>
      </c>
      <c r="N28" s="52">
        <v>55</v>
      </c>
      <c r="O28" s="52">
        <v>3</v>
      </c>
      <c r="P28" s="52">
        <v>19</v>
      </c>
      <c r="Q28" s="52">
        <v>1</v>
      </c>
      <c r="R28" s="52"/>
      <c r="S28" s="52"/>
      <c r="T28" s="52">
        <v>3</v>
      </c>
      <c r="U28" s="52"/>
      <c r="V28" s="52">
        <v>4</v>
      </c>
      <c r="W28" s="52"/>
      <c r="X28" s="52"/>
      <c r="Y28" s="52"/>
      <c r="Z28" s="93"/>
      <c r="AA28" s="93"/>
    </row>
    <row r="29" spans="1:25" s="93" customFormat="1" ht="10.5" hidden="1">
      <c r="A29" s="52" t="s">
        <v>1064</v>
      </c>
      <c r="B29" s="52">
        <v>447</v>
      </c>
      <c r="C29" s="52">
        <v>100</v>
      </c>
      <c r="D29" s="52">
        <v>11</v>
      </c>
      <c r="E29" s="52"/>
      <c r="F29" s="52">
        <v>5</v>
      </c>
      <c r="G29" s="52">
        <v>6</v>
      </c>
      <c r="H29" s="52">
        <v>64</v>
      </c>
      <c r="I29" s="52"/>
      <c r="J29" s="52"/>
      <c r="K29" s="52">
        <v>56</v>
      </c>
      <c r="L29" s="52">
        <v>43</v>
      </c>
      <c r="M29" s="52">
        <v>23</v>
      </c>
      <c r="N29" s="52">
        <v>55</v>
      </c>
      <c r="O29" s="52">
        <v>3</v>
      </c>
      <c r="P29" s="52">
        <v>20</v>
      </c>
      <c r="Q29" s="52">
        <v>1</v>
      </c>
      <c r="R29" s="52"/>
      <c r="S29" s="52"/>
      <c r="T29" s="52">
        <v>3</v>
      </c>
      <c r="U29" s="52"/>
      <c r="V29" s="52">
        <v>4</v>
      </c>
      <c r="W29" s="52"/>
      <c r="X29" s="52"/>
      <c r="Y29" s="52"/>
    </row>
    <row r="30" spans="1:26" ht="10.5" hidden="1">
      <c r="A30" s="52" t="s">
        <v>1073</v>
      </c>
      <c r="B30" s="52">
        <v>497</v>
      </c>
      <c r="C30" s="52">
        <v>113</v>
      </c>
      <c r="D30" s="52">
        <v>11</v>
      </c>
      <c r="E30" s="52"/>
      <c r="F30" s="52">
        <v>5</v>
      </c>
      <c r="G30" s="52">
        <v>6</v>
      </c>
      <c r="H30" s="52">
        <v>67</v>
      </c>
      <c r="I30" s="52"/>
      <c r="J30" s="52"/>
      <c r="K30" s="52">
        <v>58</v>
      </c>
      <c r="L30" s="52">
        <v>46</v>
      </c>
      <c r="M30" s="52">
        <v>26</v>
      </c>
      <c r="N30" s="52">
        <v>66</v>
      </c>
      <c r="O30" s="52">
        <v>5</v>
      </c>
      <c r="P30" s="52">
        <v>23</v>
      </c>
      <c r="Q30" s="52">
        <v>1</v>
      </c>
      <c r="R30" s="52"/>
      <c r="S30" s="52"/>
      <c r="T30" s="52">
        <v>5</v>
      </c>
      <c r="U30" s="52"/>
      <c r="V30" s="52">
        <v>4</v>
      </c>
      <c r="W30" s="52"/>
      <c r="X30" s="52"/>
      <c r="Y30" s="52"/>
      <c r="Z30" s="93"/>
    </row>
    <row r="31" spans="1:26" ht="10.5" hidden="1">
      <c r="A31" s="52" t="s">
        <v>1074</v>
      </c>
      <c r="B31" s="52">
        <v>519</v>
      </c>
      <c r="C31" s="52">
        <v>130</v>
      </c>
      <c r="D31" s="52">
        <v>12</v>
      </c>
      <c r="E31" s="52">
        <v>1</v>
      </c>
      <c r="F31" s="52">
        <v>6</v>
      </c>
      <c r="G31" s="52">
        <v>6</v>
      </c>
      <c r="H31" s="52">
        <v>67</v>
      </c>
      <c r="I31" s="52">
        <v>33</v>
      </c>
      <c r="J31" s="52"/>
      <c r="K31" s="52">
        <v>61</v>
      </c>
      <c r="L31" s="52">
        <v>46</v>
      </c>
      <c r="M31" s="52">
        <v>26</v>
      </c>
      <c r="N31" s="52">
        <v>66</v>
      </c>
      <c r="O31" s="52">
        <v>5</v>
      </c>
      <c r="P31" s="52">
        <v>23</v>
      </c>
      <c r="Q31" s="52">
        <v>1</v>
      </c>
      <c r="R31" s="52"/>
      <c r="S31" s="52"/>
      <c r="T31" s="52">
        <v>5</v>
      </c>
      <c r="U31" s="52"/>
      <c r="V31" s="52">
        <v>4</v>
      </c>
      <c r="W31" s="52"/>
      <c r="X31" s="52"/>
      <c r="Y31" s="52"/>
      <c r="Z31" s="93"/>
    </row>
    <row r="32" spans="1:26" ht="10.5" hidden="1">
      <c r="A32" s="50" t="s">
        <v>1076</v>
      </c>
      <c r="B32" s="50">
        <v>564</v>
      </c>
      <c r="C32" s="50">
        <v>144</v>
      </c>
      <c r="D32" s="50">
        <v>12</v>
      </c>
      <c r="E32" s="50">
        <v>1</v>
      </c>
      <c r="F32" s="50">
        <v>6</v>
      </c>
      <c r="G32" s="50">
        <v>6</v>
      </c>
      <c r="H32" s="50">
        <v>68</v>
      </c>
      <c r="I32" s="50">
        <v>33</v>
      </c>
      <c r="J32" s="50"/>
      <c r="K32" s="50">
        <v>63</v>
      </c>
      <c r="L32" s="50">
        <v>65</v>
      </c>
      <c r="M32" s="50">
        <v>29</v>
      </c>
      <c r="N32" s="50">
        <v>69</v>
      </c>
      <c r="O32" s="50">
        <v>6</v>
      </c>
      <c r="P32" s="50">
        <v>25</v>
      </c>
      <c r="Q32" s="50">
        <v>1</v>
      </c>
      <c r="R32" s="50">
        <v>1</v>
      </c>
      <c r="S32" s="50"/>
      <c r="T32" s="50">
        <v>5</v>
      </c>
      <c r="U32" s="50"/>
      <c r="V32" s="50">
        <v>4</v>
      </c>
      <c r="W32" s="50">
        <v>1</v>
      </c>
      <c r="X32" s="50">
        <v>33</v>
      </c>
      <c r="Y32" s="50">
        <v>18</v>
      </c>
      <c r="Z32" s="95"/>
    </row>
    <row r="33" spans="1:26" ht="10.5">
      <c r="A33" s="52" t="s">
        <v>1021</v>
      </c>
      <c r="B33" s="52">
        <v>48</v>
      </c>
      <c r="C33" s="52">
        <v>26</v>
      </c>
      <c r="D33" s="52"/>
      <c r="E33" s="52"/>
      <c r="F33" s="52"/>
      <c r="G33" s="52"/>
      <c r="H33" s="52">
        <v>3</v>
      </c>
      <c r="I33" s="52"/>
      <c r="J33" s="52"/>
      <c r="K33" s="52">
        <v>4</v>
      </c>
      <c r="L33" s="52">
        <v>7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93"/>
    </row>
    <row r="34" spans="1:26" ht="10.5">
      <c r="A34" s="52" t="s">
        <v>1108</v>
      </c>
      <c r="B34" s="52">
        <v>73</v>
      </c>
      <c r="C34" s="52">
        <v>31</v>
      </c>
      <c r="D34" s="52"/>
      <c r="E34" s="52"/>
      <c r="F34" s="52"/>
      <c r="G34" s="52"/>
      <c r="H34" s="52">
        <v>6</v>
      </c>
      <c r="I34" s="52"/>
      <c r="J34" s="52"/>
      <c r="K34" s="52">
        <v>4</v>
      </c>
      <c r="L34" s="52">
        <v>11</v>
      </c>
      <c r="M34" s="52">
        <v>4</v>
      </c>
      <c r="N34" s="52"/>
      <c r="O34" s="52"/>
      <c r="P34" s="52">
        <v>16</v>
      </c>
      <c r="Q34" s="52"/>
      <c r="R34" s="52"/>
      <c r="S34" s="52"/>
      <c r="T34" s="52"/>
      <c r="U34" s="52"/>
      <c r="V34" s="52"/>
      <c r="W34" s="52"/>
      <c r="X34" s="52"/>
      <c r="Y34" s="52"/>
      <c r="Z34" s="93"/>
    </row>
    <row r="35" spans="1:26" ht="10.5">
      <c r="A35" s="52" t="s">
        <v>1125</v>
      </c>
      <c r="B35" s="52">
        <v>129</v>
      </c>
      <c r="C35" s="52">
        <v>55</v>
      </c>
      <c r="D35" s="52"/>
      <c r="E35" s="52"/>
      <c r="F35" s="52"/>
      <c r="G35" s="52"/>
      <c r="H35" s="52">
        <v>7</v>
      </c>
      <c r="I35" s="52"/>
      <c r="J35" s="52"/>
      <c r="K35" s="52">
        <v>20</v>
      </c>
      <c r="L35" s="52">
        <v>17</v>
      </c>
      <c r="M35" s="52">
        <v>5</v>
      </c>
      <c r="N35" s="52"/>
      <c r="O35" s="52"/>
      <c r="P35" s="52">
        <v>24</v>
      </c>
      <c r="Q35" s="52"/>
      <c r="R35" s="52"/>
      <c r="S35" s="52"/>
      <c r="T35" s="52"/>
      <c r="U35" s="52"/>
      <c r="V35" s="52"/>
      <c r="W35" s="52"/>
      <c r="X35" s="52"/>
      <c r="Y35" s="52"/>
      <c r="Z35" s="93"/>
    </row>
    <row r="36" spans="1:26" ht="10.5">
      <c r="A36" s="52" t="s">
        <v>1127</v>
      </c>
      <c r="B36" s="52">
        <v>165</v>
      </c>
      <c r="C36" s="52">
        <v>67</v>
      </c>
      <c r="D36" s="52">
        <v>2</v>
      </c>
      <c r="E36" s="52"/>
      <c r="F36" s="52"/>
      <c r="G36" s="52"/>
      <c r="H36" s="52">
        <v>7</v>
      </c>
      <c r="I36" s="52"/>
      <c r="J36" s="52"/>
      <c r="K36" s="52">
        <v>26</v>
      </c>
      <c r="L36" s="52">
        <v>27</v>
      </c>
      <c r="M36" s="52">
        <v>5</v>
      </c>
      <c r="N36" s="52"/>
      <c r="O36" s="52"/>
      <c r="P36" s="52">
        <v>30</v>
      </c>
      <c r="Q36" s="52"/>
      <c r="R36" s="52"/>
      <c r="S36" s="52"/>
      <c r="T36" s="52">
        <v>1</v>
      </c>
      <c r="U36" s="52"/>
      <c r="V36" s="52"/>
      <c r="W36" s="52"/>
      <c r="X36" s="52"/>
      <c r="Y36" s="52"/>
      <c r="Z36" s="93"/>
    </row>
    <row r="37" spans="1:26" ht="10.5">
      <c r="A37" s="52" t="s">
        <v>1134</v>
      </c>
      <c r="B37" s="52">
        <v>196</v>
      </c>
      <c r="C37" s="52">
        <v>74</v>
      </c>
      <c r="D37" s="52">
        <v>2</v>
      </c>
      <c r="E37" s="52"/>
      <c r="F37" s="52"/>
      <c r="G37" s="52">
        <v>2</v>
      </c>
      <c r="H37" s="52">
        <v>7</v>
      </c>
      <c r="I37" s="52"/>
      <c r="J37" s="52"/>
      <c r="K37" s="52">
        <v>36</v>
      </c>
      <c r="L37" s="52">
        <v>31</v>
      </c>
      <c r="M37" s="52">
        <v>7</v>
      </c>
      <c r="N37" s="52"/>
      <c r="O37" s="52"/>
      <c r="P37" s="52">
        <v>31</v>
      </c>
      <c r="Q37" s="52"/>
      <c r="R37" s="52"/>
      <c r="S37" s="52"/>
      <c r="T37" s="52">
        <v>1</v>
      </c>
      <c r="U37" s="52"/>
      <c r="V37" s="52"/>
      <c r="W37" s="52"/>
      <c r="X37" s="52"/>
      <c r="Y37" s="52"/>
      <c r="Z37" s="93"/>
    </row>
    <row r="38" spans="1:26" ht="10.5">
      <c r="A38" s="52" t="s">
        <v>1140</v>
      </c>
      <c r="B38" s="52">
        <v>255</v>
      </c>
      <c r="C38" s="52">
        <v>90</v>
      </c>
      <c r="D38" s="52">
        <v>2</v>
      </c>
      <c r="E38" s="52"/>
      <c r="F38" s="52"/>
      <c r="G38" s="52">
        <v>2</v>
      </c>
      <c r="H38" s="52">
        <v>15</v>
      </c>
      <c r="I38" s="52"/>
      <c r="J38" s="52"/>
      <c r="K38" s="52">
        <v>41</v>
      </c>
      <c r="L38" s="52">
        <v>33</v>
      </c>
      <c r="M38" s="52">
        <v>10</v>
      </c>
      <c r="N38" s="52">
        <v>5</v>
      </c>
      <c r="O38" s="52"/>
      <c r="P38" s="52">
        <v>37</v>
      </c>
      <c r="Q38" s="52">
        <v>8</v>
      </c>
      <c r="R38" s="52"/>
      <c r="S38" s="52"/>
      <c r="T38" s="52">
        <v>1</v>
      </c>
      <c r="U38" s="52"/>
      <c r="V38" s="52">
        <v>1</v>
      </c>
      <c r="W38" s="52"/>
      <c r="X38" s="52"/>
      <c r="Y38" s="52"/>
      <c r="Z38" s="93"/>
    </row>
    <row r="39" spans="1:26" ht="10.5">
      <c r="A39" s="50" t="s">
        <v>1150</v>
      </c>
      <c r="B39" s="50">
        <v>282</v>
      </c>
      <c r="C39" s="50">
        <v>92</v>
      </c>
      <c r="D39" s="50">
        <v>3</v>
      </c>
      <c r="E39" s="50"/>
      <c r="F39" s="50"/>
      <c r="G39" s="50">
        <v>2</v>
      </c>
      <c r="H39" s="50">
        <v>19</v>
      </c>
      <c r="I39" s="50"/>
      <c r="J39" s="50"/>
      <c r="K39" s="50">
        <v>46</v>
      </c>
      <c r="L39" s="50">
        <v>38</v>
      </c>
      <c r="M39" s="50">
        <v>13</v>
      </c>
      <c r="N39" s="50">
        <v>5</v>
      </c>
      <c r="O39" s="50"/>
      <c r="P39" s="50">
        <v>42</v>
      </c>
      <c r="Q39" s="50">
        <v>9</v>
      </c>
      <c r="R39" s="50"/>
      <c r="S39" s="50"/>
      <c r="T39" s="50">
        <v>1</v>
      </c>
      <c r="U39" s="50"/>
      <c r="V39" s="50">
        <v>2</v>
      </c>
      <c r="W39" s="50"/>
      <c r="X39" s="50"/>
      <c r="Y39" s="50"/>
      <c r="Z39" s="95">
        <v>7</v>
      </c>
    </row>
    <row r="40" spans="1:26" ht="10.5">
      <c r="A40" s="52" t="s">
        <v>1078</v>
      </c>
      <c r="B40" s="52">
        <v>108</v>
      </c>
      <c r="C40" s="52">
        <v>88</v>
      </c>
      <c r="D40" s="52">
        <v>1</v>
      </c>
      <c r="E40" s="52"/>
      <c r="F40" s="52"/>
      <c r="G40" s="52"/>
      <c r="H40" s="52">
        <v>3</v>
      </c>
      <c r="I40" s="52"/>
      <c r="J40" s="52"/>
      <c r="K40" s="52">
        <v>4</v>
      </c>
      <c r="L40" s="52">
        <v>3</v>
      </c>
      <c r="M40" s="52">
        <v>4</v>
      </c>
      <c r="N40" s="52"/>
      <c r="O40" s="52"/>
      <c r="P40" s="52">
        <v>5</v>
      </c>
      <c r="Q40" s="52"/>
      <c r="R40" s="52"/>
      <c r="S40" s="52"/>
      <c r="T40" s="52"/>
      <c r="U40" s="52"/>
      <c r="V40" s="52"/>
      <c r="W40" s="52"/>
      <c r="X40" s="52"/>
      <c r="Y40" s="52"/>
      <c r="Z40" s="93"/>
    </row>
    <row r="41" spans="1:26" ht="10.5" hidden="1">
      <c r="A41" s="50" t="s">
        <v>1110</v>
      </c>
      <c r="B41" s="50">
        <v>108</v>
      </c>
      <c r="C41" s="50">
        <v>88</v>
      </c>
      <c r="D41" s="50">
        <v>1</v>
      </c>
      <c r="E41" s="50"/>
      <c r="F41" s="50"/>
      <c r="G41" s="50"/>
      <c r="H41" s="50">
        <v>3</v>
      </c>
      <c r="I41" s="50"/>
      <c r="J41" s="50"/>
      <c r="K41" s="50">
        <v>4</v>
      </c>
      <c r="L41" s="50">
        <v>3</v>
      </c>
      <c r="M41" s="50">
        <v>4</v>
      </c>
      <c r="N41" s="50"/>
      <c r="O41" s="50"/>
      <c r="P41" s="50">
        <v>5</v>
      </c>
      <c r="Q41" s="50"/>
      <c r="R41" s="50"/>
      <c r="S41" s="50"/>
      <c r="T41" s="50"/>
      <c r="U41" s="50"/>
      <c r="V41" s="50">
        <v>2</v>
      </c>
      <c r="W41" s="50"/>
      <c r="X41" s="50"/>
      <c r="Y41" s="50"/>
      <c r="Z41" s="95"/>
    </row>
    <row r="42" spans="1:26" ht="10.5" hidden="1">
      <c r="A42" s="50" t="s">
        <v>1111</v>
      </c>
      <c r="B42" s="50">
        <v>108</v>
      </c>
      <c r="C42" s="50">
        <v>88</v>
      </c>
      <c r="D42" s="50">
        <v>1</v>
      </c>
      <c r="E42" s="50"/>
      <c r="F42" s="50"/>
      <c r="G42" s="50"/>
      <c r="H42" s="50">
        <v>3</v>
      </c>
      <c r="I42" s="50"/>
      <c r="J42" s="50"/>
      <c r="K42" s="50">
        <v>4</v>
      </c>
      <c r="L42" s="50">
        <v>3</v>
      </c>
      <c r="M42" s="50">
        <v>4</v>
      </c>
      <c r="N42" s="50"/>
      <c r="O42" s="50"/>
      <c r="P42" s="50">
        <v>5</v>
      </c>
      <c r="Q42" s="50"/>
      <c r="R42" s="50"/>
      <c r="S42" s="50"/>
      <c r="T42" s="50"/>
      <c r="U42" s="50"/>
      <c r="V42" s="50">
        <v>2</v>
      </c>
      <c r="W42" s="50"/>
      <c r="X42" s="50"/>
      <c r="Y42" s="50"/>
      <c r="Z42" s="95"/>
    </row>
    <row r="43" spans="1:26" ht="10.5" hidden="1">
      <c r="A43" s="50" t="s">
        <v>1112</v>
      </c>
      <c r="B43" s="50">
        <v>108</v>
      </c>
      <c r="C43" s="50">
        <v>88</v>
      </c>
      <c r="D43" s="50">
        <v>1</v>
      </c>
      <c r="E43" s="50"/>
      <c r="F43" s="50"/>
      <c r="G43" s="50"/>
      <c r="H43" s="50">
        <v>3</v>
      </c>
      <c r="I43" s="50"/>
      <c r="J43" s="50"/>
      <c r="K43" s="50">
        <v>4</v>
      </c>
      <c r="L43" s="50">
        <v>3</v>
      </c>
      <c r="M43" s="50">
        <v>4</v>
      </c>
      <c r="N43" s="50"/>
      <c r="O43" s="50"/>
      <c r="P43" s="50">
        <v>5</v>
      </c>
      <c r="Q43" s="50"/>
      <c r="R43" s="50"/>
      <c r="S43" s="50"/>
      <c r="T43" s="50"/>
      <c r="U43" s="50"/>
      <c r="V43" s="50">
        <v>2</v>
      </c>
      <c r="W43" s="50"/>
      <c r="X43" s="50"/>
      <c r="Y43" s="50"/>
      <c r="Z43" s="95"/>
    </row>
    <row r="44" spans="1:26" ht="10.5" hidden="1">
      <c r="A44" s="50" t="s">
        <v>1113</v>
      </c>
      <c r="B44" s="50">
        <v>108</v>
      </c>
      <c r="C44" s="50">
        <v>88</v>
      </c>
      <c r="D44" s="50">
        <v>1</v>
      </c>
      <c r="E44" s="50"/>
      <c r="F44" s="50"/>
      <c r="G44" s="50"/>
      <c r="H44" s="50">
        <v>3</v>
      </c>
      <c r="I44" s="50"/>
      <c r="J44" s="50"/>
      <c r="K44" s="50">
        <v>4</v>
      </c>
      <c r="L44" s="50">
        <v>3</v>
      </c>
      <c r="M44" s="50">
        <v>4</v>
      </c>
      <c r="N44" s="50"/>
      <c r="O44" s="50"/>
      <c r="P44" s="50">
        <v>5</v>
      </c>
      <c r="Q44" s="50"/>
      <c r="R44" s="50"/>
      <c r="S44" s="50"/>
      <c r="T44" s="50"/>
      <c r="U44" s="50"/>
      <c r="V44" s="50">
        <v>2</v>
      </c>
      <c r="W44" s="50"/>
      <c r="X44" s="50"/>
      <c r="Y44" s="50"/>
      <c r="Z44" s="95"/>
    </row>
    <row r="45" spans="1:26" ht="10.5" hidden="1">
      <c r="A45" s="50" t="s">
        <v>1114</v>
      </c>
      <c r="B45" s="50">
        <v>108</v>
      </c>
      <c r="C45" s="50">
        <v>88</v>
      </c>
      <c r="D45" s="50">
        <v>1</v>
      </c>
      <c r="E45" s="50"/>
      <c r="F45" s="50"/>
      <c r="G45" s="50"/>
      <c r="H45" s="50">
        <v>3</v>
      </c>
      <c r="I45" s="50"/>
      <c r="J45" s="50"/>
      <c r="K45" s="50">
        <v>4</v>
      </c>
      <c r="L45" s="50">
        <v>3</v>
      </c>
      <c r="M45" s="50">
        <v>4</v>
      </c>
      <c r="N45" s="50"/>
      <c r="O45" s="50"/>
      <c r="P45" s="50">
        <v>5</v>
      </c>
      <c r="Q45" s="50"/>
      <c r="R45" s="50"/>
      <c r="S45" s="50"/>
      <c r="T45" s="50"/>
      <c r="U45" s="50"/>
      <c r="V45" s="50">
        <v>2</v>
      </c>
      <c r="W45" s="50"/>
      <c r="X45" s="50"/>
      <c r="Y45" s="50"/>
      <c r="Z45" s="95"/>
    </row>
    <row r="46" spans="1:26" ht="10.5" hidden="1">
      <c r="A46" s="50" t="s">
        <v>1115</v>
      </c>
      <c r="B46" s="50">
        <v>108</v>
      </c>
      <c r="C46" s="50">
        <v>88</v>
      </c>
      <c r="D46" s="50">
        <v>1</v>
      </c>
      <c r="E46" s="50"/>
      <c r="F46" s="50"/>
      <c r="G46" s="50"/>
      <c r="H46" s="50">
        <v>3</v>
      </c>
      <c r="I46" s="50"/>
      <c r="J46" s="50"/>
      <c r="K46" s="50">
        <v>4</v>
      </c>
      <c r="L46" s="50">
        <v>3</v>
      </c>
      <c r="M46" s="50">
        <v>4</v>
      </c>
      <c r="N46" s="50"/>
      <c r="O46" s="50"/>
      <c r="P46" s="50">
        <v>5</v>
      </c>
      <c r="Q46" s="50"/>
      <c r="R46" s="50"/>
      <c r="S46" s="50"/>
      <c r="T46" s="50"/>
      <c r="U46" s="50"/>
      <c r="V46" s="50">
        <v>2</v>
      </c>
      <c r="W46" s="50"/>
      <c r="X46" s="50"/>
      <c r="Y46" s="50"/>
      <c r="Z46" s="95"/>
    </row>
    <row r="47" spans="1:26" s="93" customFormat="1" ht="10.5" hidden="1">
      <c r="A47" s="50" t="s">
        <v>1116</v>
      </c>
      <c r="B47" s="50">
        <v>108</v>
      </c>
      <c r="C47" s="50">
        <v>88</v>
      </c>
      <c r="D47" s="50">
        <v>1</v>
      </c>
      <c r="E47" s="50"/>
      <c r="F47" s="50"/>
      <c r="G47" s="50"/>
      <c r="H47" s="50">
        <v>3</v>
      </c>
      <c r="I47" s="50"/>
      <c r="J47" s="50"/>
      <c r="K47" s="50">
        <v>4</v>
      </c>
      <c r="L47" s="50">
        <v>3</v>
      </c>
      <c r="M47" s="50">
        <v>4</v>
      </c>
      <c r="N47" s="50"/>
      <c r="O47" s="50"/>
      <c r="P47" s="50">
        <v>5</v>
      </c>
      <c r="Q47" s="50"/>
      <c r="R47" s="50"/>
      <c r="S47" s="50"/>
      <c r="T47" s="50"/>
      <c r="U47" s="50"/>
      <c r="V47" s="50">
        <v>2</v>
      </c>
      <c r="W47" s="50"/>
      <c r="X47" s="50"/>
      <c r="Y47" s="50"/>
      <c r="Z47" s="95"/>
    </row>
    <row r="48" spans="1:26" ht="10.5" hidden="1">
      <c r="A48" s="50" t="s">
        <v>1117</v>
      </c>
      <c r="B48" s="50">
        <v>108</v>
      </c>
      <c r="C48" s="50">
        <v>88</v>
      </c>
      <c r="D48" s="50">
        <v>1</v>
      </c>
      <c r="E48" s="50"/>
      <c r="F48" s="50"/>
      <c r="G48" s="50"/>
      <c r="H48" s="50">
        <v>3</v>
      </c>
      <c r="I48" s="50"/>
      <c r="J48" s="50"/>
      <c r="K48" s="50">
        <v>4</v>
      </c>
      <c r="L48" s="50">
        <v>3</v>
      </c>
      <c r="M48" s="50">
        <v>4</v>
      </c>
      <c r="N48" s="50"/>
      <c r="O48" s="50"/>
      <c r="P48" s="50">
        <v>5</v>
      </c>
      <c r="Q48" s="50"/>
      <c r="R48" s="50"/>
      <c r="S48" s="50"/>
      <c r="T48" s="50"/>
      <c r="U48" s="50"/>
      <c r="V48" s="50">
        <v>2</v>
      </c>
      <c r="W48" s="50"/>
      <c r="X48" s="50"/>
      <c r="Y48" s="50"/>
      <c r="Z48" s="95"/>
    </row>
    <row r="49" spans="1:26" ht="10.5" hidden="1">
      <c r="A49" s="50" t="s">
        <v>1118</v>
      </c>
      <c r="B49" s="50">
        <v>108</v>
      </c>
      <c r="C49" s="50">
        <v>88</v>
      </c>
      <c r="D49" s="50">
        <v>1</v>
      </c>
      <c r="E49" s="50"/>
      <c r="F49" s="50"/>
      <c r="G49" s="50"/>
      <c r="H49" s="50">
        <v>3</v>
      </c>
      <c r="I49" s="50"/>
      <c r="J49" s="50"/>
      <c r="K49" s="50">
        <v>4</v>
      </c>
      <c r="L49" s="50">
        <v>3</v>
      </c>
      <c r="M49" s="50">
        <v>4</v>
      </c>
      <c r="N49" s="50"/>
      <c r="O49" s="50"/>
      <c r="P49" s="50">
        <v>5</v>
      </c>
      <c r="Q49" s="50"/>
      <c r="R49" s="50"/>
      <c r="S49" s="50"/>
      <c r="T49" s="50"/>
      <c r="U49" s="50"/>
      <c r="V49" s="50">
        <v>2</v>
      </c>
      <c r="W49" s="50"/>
      <c r="X49" s="50"/>
      <c r="Y49" s="50"/>
      <c r="Z49" s="95"/>
    </row>
    <row r="50" spans="1:26" ht="10.5" hidden="1">
      <c r="A50" s="52" t="s">
        <v>1119</v>
      </c>
      <c r="B50" s="52">
        <v>108</v>
      </c>
      <c r="C50" s="52">
        <v>88</v>
      </c>
      <c r="D50" s="52">
        <v>1</v>
      </c>
      <c r="E50" s="52"/>
      <c r="F50" s="52"/>
      <c r="G50" s="52"/>
      <c r="H50" s="52">
        <v>3</v>
      </c>
      <c r="I50" s="52"/>
      <c r="J50" s="52"/>
      <c r="K50" s="52">
        <v>4</v>
      </c>
      <c r="L50" s="52">
        <v>3</v>
      </c>
      <c r="M50" s="52">
        <v>4</v>
      </c>
      <c r="N50" s="52"/>
      <c r="O50" s="52"/>
      <c r="P50" s="52">
        <v>5</v>
      </c>
      <c r="Q50" s="52"/>
      <c r="R50" s="52"/>
      <c r="S50" s="52"/>
      <c r="T50" s="52"/>
      <c r="U50" s="52"/>
      <c r="V50" s="52">
        <v>2</v>
      </c>
      <c r="W50" s="52"/>
      <c r="X50" s="52"/>
      <c r="Y50" s="52"/>
      <c r="Z50" s="93"/>
    </row>
    <row r="51" spans="1:26" ht="10.5">
      <c r="A51" s="52" t="s">
        <v>1109</v>
      </c>
      <c r="B51" s="52">
        <v>190</v>
      </c>
      <c r="C51" s="52">
        <v>121</v>
      </c>
      <c r="D51" s="52">
        <v>1</v>
      </c>
      <c r="E51" s="52"/>
      <c r="F51" s="52">
        <v>3</v>
      </c>
      <c r="G51" s="52"/>
      <c r="H51" s="52">
        <v>4</v>
      </c>
      <c r="I51" s="52"/>
      <c r="J51" s="52"/>
      <c r="K51" s="52">
        <v>8</v>
      </c>
      <c r="L51" s="52">
        <v>17</v>
      </c>
      <c r="M51" s="52">
        <v>5</v>
      </c>
      <c r="N51" s="52"/>
      <c r="O51" s="52"/>
      <c r="P51" s="52">
        <v>21</v>
      </c>
      <c r="Q51" s="52"/>
      <c r="R51" s="52"/>
      <c r="S51" s="52"/>
      <c r="T51" s="52">
        <v>1</v>
      </c>
      <c r="U51" s="52"/>
      <c r="V51" s="52"/>
      <c r="W51" s="52"/>
      <c r="X51" s="52"/>
      <c r="Y51" s="52"/>
      <c r="Z51" s="93"/>
    </row>
    <row r="52" spans="1:26" ht="10.5">
      <c r="A52" s="52" t="s">
        <v>1122</v>
      </c>
      <c r="B52" s="52">
        <v>361</v>
      </c>
      <c r="C52" s="52">
        <v>200</v>
      </c>
      <c r="D52" s="52">
        <v>1</v>
      </c>
      <c r="E52" s="52"/>
      <c r="F52" s="52">
        <v>3</v>
      </c>
      <c r="G52" s="52"/>
      <c r="H52" s="52">
        <v>5</v>
      </c>
      <c r="I52" s="52"/>
      <c r="J52" s="52"/>
      <c r="K52" s="52">
        <v>15</v>
      </c>
      <c r="L52" s="52">
        <v>23</v>
      </c>
      <c r="M52" s="52">
        <v>6</v>
      </c>
      <c r="N52" s="52">
        <v>60</v>
      </c>
      <c r="O52" s="52"/>
      <c r="P52" s="52">
        <v>25</v>
      </c>
      <c r="Q52" s="52"/>
      <c r="R52" s="52"/>
      <c r="S52" s="52"/>
      <c r="T52" s="52">
        <v>1</v>
      </c>
      <c r="U52" s="52"/>
      <c r="V52" s="52"/>
      <c r="W52" s="52"/>
      <c r="X52" s="52"/>
      <c r="Y52" s="52"/>
      <c r="Z52" s="93"/>
    </row>
    <row r="53" spans="1:26" ht="10.5">
      <c r="A53" s="52" t="s">
        <v>1131</v>
      </c>
      <c r="B53" s="52">
        <v>462</v>
      </c>
      <c r="C53" s="52">
        <v>252</v>
      </c>
      <c r="D53" s="52">
        <v>2</v>
      </c>
      <c r="E53" s="52"/>
      <c r="F53" s="52">
        <v>6</v>
      </c>
      <c r="G53" s="52">
        <v>1</v>
      </c>
      <c r="H53" s="52">
        <v>7</v>
      </c>
      <c r="I53" s="52">
        <v>15</v>
      </c>
      <c r="J53" s="52"/>
      <c r="K53" s="52">
        <v>30</v>
      </c>
      <c r="L53" s="52">
        <v>23</v>
      </c>
      <c r="M53" s="52">
        <v>6</v>
      </c>
      <c r="N53" s="52">
        <v>74</v>
      </c>
      <c r="O53" s="52"/>
      <c r="P53" s="52">
        <v>25</v>
      </c>
      <c r="Q53" s="52"/>
      <c r="R53" s="52"/>
      <c r="S53" s="52"/>
      <c r="T53" s="52">
        <v>1</v>
      </c>
      <c r="U53" s="52"/>
      <c r="V53" s="52"/>
      <c r="W53" s="52"/>
      <c r="X53" s="52"/>
      <c r="Y53" s="52"/>
      <c r="Z53" s="93"/>
    </row>
    <row r="54" spans="1:26" ht="10.5">
      <c r="A54" s="52" t="s">
        <v>1135</v>
      </c>
      <c r="B54" s="52">
        <v>564</v>
      </c>
      <c r="C54" s="52">
        <v>300</v>
      </c>
      <c r="D54" s="52">
        <v>2</v>
      </c>
      <c r="E54" s="52"/>
      <c r="F54" s="52">
        <v>9</v>
      </c>
      <c r="G54" s="52">
        <v>1</v>
      </c>
      <c r="H54" s="52">
        <v>13</v>
      </c>
      <c r="I54" s="52">
        <v>16</v>
      </c>
      <c r="J54" s="52"/>
      <c r="K54" s="52">
        <v>33</v>
      </c>
      <c r="L54" s="52">
        <v>41</v>
      </c>
      <c r="M54" s="52">
        <v>6</v>
      </c>
      <c r="N54" s="52">
        <v>79</v>
      </c>
      <c r="O54" s="52"/>
      <c r="P54" s="52">
        <v>41</v>
      </c>
      <c r="Q54" s="52"/>
      <c r="R54" s="52"/>
      <c r="S54" s="52"/>
      <c r="T54" s="52">
        <v>1</v>
      </c>
      <c r="U54" s="52"/>
      <c r="V54" s="52"/>
      <c r="W54" s="52"/>
      <c r="X54" s="52"/>
      <c r="Y54" s="52"/>
      <c r="Z54" s="93"/>
    </row>
    <row r="55" spans="1:26" ht="10.5">
      <c r="A55" s="52" t="s">
        <v>1141</v>
      </c>
      <c r="B55" s="52">
        <v>681</v>
      </c>
      <c r="C55" s="52">
        <v>327</v>
      </c>
      <c r="D55" s="52">
        <v>3</v>
      </c>
      <c r="E55" s="52"/>
      <c r="F55" s="52">
        <v>19</v>
      </c>
      <c r="G55" s="52">
        <v>1</v>
      </c>
      <c r="H55" s="52">
        <v>20</v>
      </c>
      <c r="I55" s="52">
        <v>16</v>
      </c>
      <c r="J55" s="52"/>
      <c r="K55" s="52">
        <v>35</v>
      </c>
      <c r="L55" s="52">
        <v>47</v>
      </c>
      <c r="M55" s="52">
        <v>26</v>
      </c>
      <c r="N55" s="52">
        <v>96</v>
      </c>
      <c r="O55" s="52"/>
      <c r="P55" s="52">
        <v>49</v>
      </c>
      <c r="Q55" s="52"/>
      <c r="R55" s="52"/>
      <c r="S55" s="52"/>
      <c r="T55" s="52">
        <v>1</v>
      </c>
      <c r="U55" s="52"/>
      <c r="V55" s="52">
        <v>3</v>
      </c>
      <c r="W55" s="52"/>
      <c r="X55" s="52">
        <v>4</v>
      </c>
      <c r="Y55" s="52"/>
      <c r="Z55" s="93"/>
    </row>
    <row r="56" spans="1:26" ht="10.5">
      <c r="A56" s="50" t="s">
        <v>1152</v>
      </c>
      <c r="B56" s="50">
        <v>745</v>
      </c>
      <c r="C56" s="50">
        <v>343</v>
      </c>
      <c r="D56" s="50">
        <v>3</v>
      </c>
      <c r="E56" s="50"/>
      <c r="F56" s="50">
        <v>19</v>
      </c>
      <c r="G56" s="50">
        <v>1</v>
      </c>
      <c r="H56" s="50">
        <v>25</v>
      </c>
      <c r="I56" s="50">
        <v>16</v>
      </c>
      <c r="J56" s="50"/>
      <c r="K56" s="50">
        <v>40</v>
      </c>
      <c r="L56" s="50">
        <v>64</v>
      </c>
      <c r="M56" s="50">
        <v>26</v>
      </c>
      <c r="N56" s="50">
        <v>97</v>
      </c>
      <c r="O56" s="50"/>
      <c r="P56" s="50">
        <v>52</v>
      </c>
      <c r="Q56" s="50"/>
      <c r="R56" s="50"/>
      <c r="S56" s="50"/>
      <c r="T56" s="50">
        <v>3</v>
      </c>
      <c r="U56" s="50"/>
      <c r="V56" s="50">
        <v>3</v>
      </c>
      <c r="W56" s="50"/>
      <c r="X56" s="50">
        <v>4</v>
      </c>
      <c r="Y56" s="50"/>
      <c r="Z56" s="95">
        <v>21</v>
      </c>
    </row>
  </sheetData>
  <sheetProtection/>
  <mergeCells count="3">
    <mergeCell ref="A4:A5"/>
    <mergeCell ref="B4:B5"/>
    <mergeCell ref="C4:X4"/>
  </mergeCells>
  <printOptions/>
  <pageMargins left="0.79" right="0.22" top="0.44" bottom="0.57" header="0.2" footer="0.32"/>
  <pageSetup horizontalDpi="600" verticalDpi="600" orientation="landscape" paperSize="9" r:id="rId1"/>
  <headerFooter alignWithMargins="0">
    <oddHeader>&amp;R&amp;"Arial Mon,Regular"&amp;8&amp;UÁ¿ëýã 16. Ýð¿¿ë ìýíä</oddHeader>
    <oddFooter xml:space="preserve">&amp;L&amp;18 39&amp;R&amp;18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781</v>
      </c>
      <c r="S1" s="22"/>
      <c r="T1" s="22"/>
      <c r="U1" s="22"/>
      <c r="V1" s="22" t="s">
        <v>198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839" t="s">
        <v>779</v>
      </c>
      <c r="E2" s="839"/>
      <c r="M2" s="1" t="s">
        <v>709</v>
      </c>
      <c r="S2" s="22"/>
      <c r="T2" s="22"/>
      <c r="U2" s="22"/>
      <c r="V2" s="22" t="s">
        <v>210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839" t="s">
        <v>780</v>
      </c>
      <c r="E3" s="839"/>
      <c r="K3" s="1" t="s">
        <v>670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708</v>
      </c>
      <c r="K4" s="2"/>
      <c r="L4" s="3" t="s">
        <v>623</v>
      </c>
      <c r="M4" s="7" t="s">
        <v>742</v>
      </c>
      <c r="N4" s="2" t="s">
        <v>743</v>
      </c>
      <c r="O4" s="2" t="s">
        <v>744</v>
      </c>
      <c r="P4" s="3" t="s">
        <v>705</v>
      </c>
      <c r="S4" s="34"/>
      <c r="T4" s="40" t="s">
        <v>706</v>
      </c>
      <c r="U4" s="41"/>
      <c r="V4" s="42"/>
      <c r="W4" s="42"/>
      <c r="X4" s="42" t="s">
        <v>411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211</v>
      </c>
      <c r="K5" s="8" t="s">
        <v>605</v>
      </c>
      <c r="L5" s="9" t="s">
        <v>606</v>
      </c>
      <c r="M5" s="12" t="s">
        <v>607</v>
      </c>
      <c r="N5" s="6" t="s">
        <v>944</v>
      </c>
      <c r="O5" s="6" t="s">
        <v>945</v>
      </c>
      <c r="P5" s="9" t="s">
        <v>946</v>
      </c>
      <c r="S5" s="43" t="s">
        <v>605</v>
      </c>
      <c r="T5" s="36" t="s">
        <v>947</v>
      </c>
      <c r="U5" s="43" t="s">
        <v>948</v>
      </c>
      <c r="V5" s="36" t="s">
        <v>949</v>
      </c>
      <c r="W5" s="36" t="s">
        <v>706</v>
      </c>
      <c r="X5" s="36" t="s">
        <v>950</v>
      </c>
      <c r="Y5" s="36" t="s">
        <v>951</v>
      </c>
      <c r="Z5" s="36" t="s">
        <v>64</v>
      </c>
      <c r="AA5" s="36" t="s">
        <v>65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596</v>
      </c>
      <c r="AN5" s="34" t="s">
        <v>956</v>
      </c>
      <c r="AO5" s="34" t="s">
        <v>188</v>
      </c>
      <c r="AP5" s="48"/>
    </row>
    <row r="6" spans="2:42" ht="12.75">
      <c r="B6" s="1" t="s">
        <v>791</v>
      </c>
      <c r="K6" s="6" t="s">
        <v>340</v>
      </c>
      <c r="L6" s="9" t="s">
        <v>341</v>
      </c>
      <c r="M6" s="12" t="s">
        <v>601</v>
      </c>
      <c r="N6" s="6" t="s">
        <v>576</v>
      </c>
      <c r="O6" s="6" t="s">
        <v>577</v>
      </c>
      <c r="P6" s="9" t="s">
        <v>578</v>
      </c>
      <c r="S6" s="36" t="s">
        <v>340</v>
      </c>
      <c r="T6" s="36" t="s">
        <v>975</v>
      </c>
      <c r="U6" s="43" t="s">
        <v>976</v>
      </c>
      <c r="V6" s="36" t="s">
        <v>977</v>
      </c>
      <c r="W6" s="36" t="s">
        <v>978</v>
      </c>
      <c r="X6" s="36" t="s">
        <v>979</v>
      </c>
      <c r="Y6" s="36" t="s">
        <v>980</v>
      </c>
      <c r="Z6" s="36" t="s">
        <v>981</v>
      </c>
      <c r="AA6" s="36" t="s">
        <v>982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597</v>
      </c>
      <c r="AN6" s="36" t="s">
        <v>957</v>
      </c>
      <c r="AO6" s="36" t="s">
        <v>189</v>
      </c>
      <c r="AP6" s="48"/>
    </row>
    <row r="7" spans="2:42" ht="12.75">
      <c r="B7" s="2"/>
      <c r="C7" s="3" t="s">
        <v>212</v>
      </c>
      <c r="D7" s="4" t="s">
        <v>293</v>
      </c>
      <c r="E7" s="3" t="s">
        <v>294</v>
      </c>
      <c r="F7" s="5" t="s">
        <v>868</v>
      </c>
      <c r="G7" s="3" t="s">
        <v>869</v>
      </c>
      <c r="H7" s="6"/>
      <c r="K7" s="13"/>
      <c r="L7" s="14"/>
      <c r="M7" s="17"/>
      <c r="N7" s="13"/>
      <c r="O7" s="13"/>
      <c r="P7" s="14" t="s">
        <v>382</v>
      </c>
      <c r="S7" s="36"/>
      <c r="T7" s="36" t="s">
        <v>383</v>
      </c>
      <c r="U7" s="43" t="s">
        <v>384</v>
      </c>
      <c r="V7" s="36" t="s">
        <v>385</v>
      </c>
      <c r="W7" s="36" t="s">
        <v>119</v>
      </c>
      <c r="X7" s="36" t="s">
        <v>120</v>
      </c>
      <c r="Y7" s="36" t="s">
        <v>121</v>
      </c>
      <c r="Z7" s="36" t="s">
        <v>122</v>
      </c>
      <c r="AA7" s="36" t="s">
        <v>123</v>
      </c>
      <c r="AB7" s="36" t="s">
        <v>124</v>
      </c>
      <c r="AC7" s="36" t="s">
        <v>724</v>
      </c>
      <c r="AD7" s="36" t="s">
        <v>817</v>
      </c>
      <c r="AE7" s="36" t="s">
        <v>725</v>
      </c>
      <c r="AF7" s="36" t="s">
        <v>726</v>
      </c>
      <c r="AG7" s="36" t="s">
        <v>727</v>
      </c>
      <c r="AH7" s="36" t="s">
        <v>728</v>
      </c>
      <c r="AI7" s="35" t="s">
        <v>729</v>
      </c>
      <c r="AJ7" s="35" t="s">
        <v>27</v>
      </c>
      <c r="AK7" s="35" t="s">
        <v>931</v>
      </c>
      <c r="AL7" s="35" t="s">
        <v>932</v>
      </c>
      <c r="AM7" s="35" t="s">
        <v>598</v>
      </c>
      <c r="AN7" s="36" t="s">
        <v>958</v>
      </c>
      <c r="AO7" s="36"/>
      <c r="AP7" s="48"/>
    </row>
    <row r="8" spans="2:42" ht="12.75">
      <c r="B8" s="8" t="s">
        <v>412</v>
      </c>
      <c r="C8" s="9" t="s">
        <v>413</v>
      </c>
      <c r="D8" s="10" t="s">
        <v>183</v>
      </c>
      <c r="E8" s="9" t="s">
        <v>972</v>
      </c>
      <c r="F8" s="11" t="s">
        <v>973</v>
      </c>
      <c r="G8" s="9" t="s">
        <v>604</v>
      </c>
      <c r="H8" s="6"/>
      <c r="K8" s="2" t="s">
        <v>235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213</v>
      </c>
      <c r="U8" s="36" t="s">
        <v>309</v>
      </c>
      <c r="V8" s="36"/>
      <c r="W8" s="36" t="s">
        <v>535</v>
      </c>
      <c r="X8" s="36" t="s">
        <v>536</v>
      </c>
      <c r="Y8" s="36" t="s">
        <v>506</v>
      </c>
      <c r="Z8" s="36" t="s">
        <v>510</v>
      </c>
      <c r="AA8" s="36" t="s">
        <v>511</v>
      </c>
      <c r="AB8" s="36" t="s">
        <v>512</v>
      </c>
      <c r="AC8" s="36" t="s">
        <v>513</v>
      </c>
      <c r="AD8" s="44" t="s">
        <v>818</v>
      </c>
      <c r="AE8" s="36" t="s">
        <v>514</v>
      </c>
      <c r="AF8" s="36" t="s">
        <v>515</v>
      </c>
      <c r="AG8" s="36" t="s">
        <v>516</v>
      </c>
      <c r="AH8" s="36"/>
      <c r="AI8" s="35" t="s">
        <v>517</v>
      </c>
      <c r="AJ8" s="35" t="s">
        <v>28</v>
      </c>
      <c r="AK8" s="35"/>
      <c r="AL8" s="35" t="s">
        <v>933</v>
      </c>
      <c r="AM8" s="35" t="s">
        <v>599</v>
      </c>
      <c r="AN8" s="36" t="s">
        <v>130</v>
      </c>
      <c r="AO8" s="36"/>
      <c r="AP8" s="48"/>
    </row>
    <row r="9" spans="2:42" ht="12.75">
      <c r="B9" s="6"/>
      <c r="C9" s="9"/>
      <c r="D9" s="10" t="s">
        <v>967</v>
      </c>
      <c r="E9" s="9" t="s">
        <v>1015</v>
      </c>
      <c r="F9" s="11" t="s">
        <v>1016</v>
      </c>
      <c r="G9" s="9" t="s">
        <v>659</v>
      </c>
      <c r="H9" s="6"/>
      <c r="K9" s="6" t="s">
        <v>519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520</v>
      </c>
      <c r="U9" s="36"/>
      <c r="V9" s="36"/>
      <c r="W9" s="36"/>
      <c r="X9" s="36"/>
      <c r="Y9" s="36" t="s">
        <v>521</v>
      </c>
      <c r="Z9" s="36"/>
      <c r="AA9" s="36" t="s">
        <v>522</v>
      </c>
      <c r="AB9" s="36" t="s">
        <v>523</v>
      </c>
      <c r="AC9" s="36" t="s">
        <v>524</v>
      </c>
      <c r="AD9" s="36" t="s">
        <v>819</v>
      </c>
      <c r="AE9" s="36" t="s">
        <v>525</v>
      </c>
      <c r="AF9" s="36"/>
      <c r="AG9" s="36" t="s">
        <v>494</v>
      </c>
      <c r="AH9" s="36"/>
      <c r="AI9" s="35" t="s">
        <v>526</v>
      </c>
      <c r="AJ9" s="35" t="s">
        <v>134</v>
      </c>
      <c r="AK9" s="35"/>
      <c r="AL9" s="35" t="s">
        <v>934</v>
      </c>
      <c r="AM9" s="35" t="s">
        <v>600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8</v>
      </c>
      <c r="G10" s="14" t="s">
        <v>381</v>
      </c>
      <c r="H10" s="6"/>
      <c r="K10" s="6" t="s">
        <v>528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529</v>
      </c>
      <c r="U10" s="38"/>
      <c r="V10" s="38"/>
      <c r="W10" s="38"/>
      <c r="X10" s="38"/>
      <c r="Y10" s="38" t="s">
        <v>530</v>
      </c>
      <c r="Z10" s="38"/>
      <c r="AA10" s="38" t="s">
        <v>531</v>
      </c>
      <c r="AB10" s="38"/>
      <c r="AC10" s="38"/>
      <c r="AD10" s="38" t="s">
        <v>930</v>
      </c>
      <c r="AE10" s="38"/>
      <c r="AF10" s="38"/>
      <c r="AG10" s="38"/>
      <c r="AH10" s="38"/>
      <c r="AI10" s="37"/>
      <c r="AJ10" s="37" t="s">
        <v>135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234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612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235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518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52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519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527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800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528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611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392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612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679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184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151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680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59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800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745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507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392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500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10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184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501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295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971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878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916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507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801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638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57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608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926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567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609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954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916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610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989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638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676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393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926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677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185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954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678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60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493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508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989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671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152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393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672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717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185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917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60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469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508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858</v>
      </c>
      <c r="K33" s="20" t="s">
        <v>194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152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839" t="s">
        <v>859</v>
      </c>
      <c r="F34" s="841"/>
      <c r="G34" s="841"/>
      <c r="H34" s="841"/>
      <c r="K34" s="20" t="s">
        <v>955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717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940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917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17</v>
      </c>
      <c r="S36" s="35" t="s">
        <v>469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669</v>
      </c>
      <c r="S37" s="35" t="s">
        <v>194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955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840">
        <v>40</v>
      </c>
      <c r="B39" s="840"/>
      <c r="C39" s="840"/>
      <c r="D39" s="840"/>
      <c r="E39" s="840"/>
      <c r="F39" s="840"/>
      <c r="G39" s="840"/>
      <c r="H39" s="840"/>
      <c r="I39" s="840"/>
      <c r="K39" s="840">
        <v>42</v>
      </c>
      <c r="L39" s="840"/>
      <c r="M39" s="840"/>
      <c r="N39" s="840"/>
      <c r="O39" s="840"/>
      <c r="P39" s="840"/>
      <c r="AC39" s="1">
        <v>45</v>
      </c>
    </row>
    <row r="40" ht="12.75">
      <c r="AC40" s="1" t="s">
        <v>670</v>
      </c>
    </row>
    <row r="41" spans="37:41" ht="12.75">
      <c r="AK41" s="1" t="s">
        <v>670</v>
      </c>
      <c r="AM41" s="1" t="s">
        <v>670</v>
      </c>
      <c r="AO41" s="1" t="s">
        <v>670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AJ63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1.37890625" style="68" customWidth="1"/>
    <col min="2" max="2" width="4.875" style="68" customWidth="1"/>
    <col min="3" max="3" width="7.25390625" style="68" customWidth="1"/>
    <col min="4" max="4" width="8.75390625" style="68" customWidth="1"/>
    <col min="5" max="5" width="7.875" style="68" customWidth="1"/>
    <col min="6" max="6" width="11.75390625" style="68" customWidth="1"/>
    <col min="7" max="7" width="14.75390625" style="68" customWidth="1"/>
    <col min="8" max="8" width="10.375" style="68" customWidth="1"/>
    <col min="9" max="9" width="9.125" style="68" customWidth="1"/>
    <col min="10" max="10" width="5.00390625" style="68" customWidth="1"/>
    <col min="11" max="11" width="27.25390625" style="68" customWidth="1"/>
    <col min="12" max="12" width="9.00390625" style="68" customWidth="1"/>
    <col min="13" max="13" width="8.375" style="68" customWidth="1"/>
    <col min="14" max="14" width="16.00390625" style="68" customWidth="1"/>
    <col min="15" max="15" width="9.125" style="68" customWidth="1"/>
    <col min="16" max="16" width="44.75390625" style="68" customWidth="1"/>
    <col min="17" max="17" width="34.75390625" style="68" customWidth="1"/>
    <col min="18" max="20" width="9.125" style="68" customWidth="1"/>
    <col min="21" max="21" width="4.00390625" style="68" customWidth="1"/>
    <col min="22" max="22" width="13.00390625" style="68" customWidth="1"/>
    <col min="23" max="24" width="11.875" style="68" customWidth="1"/>
    <col min="25" max="25" width="14.375" style="80" customWidth="1"/>
    <col min="26" max="30" width="9.125" style="68" customWidth="1"/>
    <col min="31" max="31" width="25.375" style="68" customWidth="1"/>
    <col min="32" max="16384" width="9.125" style="68" customWidth="1"/>
  </cols>
  <sheetData>
    <row r="1" spans="2:36" ht="12">
      <c r="B1" s="68" t="s">
        <v>670</v>
      </c>
      <c r="C1" s="90"/>
      <c r="D1" s="90"/>
      <c r="E1" s="229"/>
      <c r="F1" s="90"/>
      <c r="G1" s="114"/>
      <c r="H1" s="170" t="s">
        <v>660</v>
      </c>
      <c r="I1" s="90"/>
      <c r="J1" s="90"/>
      <c r="K1" s="90"/>
      <c r="L1" s="90"/>
      <c r="M1" s="90"/>
      <c r="N1" s="90"/>
      <c r="O1" s="230"/>
      <c r="P1" s="90"/>
      <c r="Q1" s="170" t="s">
        <v>702</v>
      </c>
      <c r="R1" s="90"/>
      <c r="S1" s="90"/>
      <c r="T1" s="90"/>
      <c r="U1" s="90"/>
      <c r="V1" s="90"/>
      <c r="W1" s="93"/>
      <c r="X1" s="93"/>
      <c r="Y1" s="11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76"/>
    </row>
    <row r="2" spans="2:36" ht="10.5" customHeight="1">
      <c r="B2" s="90"/>
      <c r="C2" s="90"/>
      <c r="D2" s="90"/>
      <c r="E2" s="231"/>
      <c r="F2" s="90"/>
      <c r="G2" s="114"/>
      <c r="H2" s="175" t="s">
        <v>661</v>
      </c>
      <c r="I2" s="90"/>
      <c r="J2" s="90"/>
      <c r="K2" s="90"/>
      <c r="L2" s="90"/>
      <c r="M2" s="90"/>
      <c r="N2" s="90"/>
      <c r="O2" s="90"/>
      <c r="P2" s="90"/>
      <c r="Q2" s="232" t="s">
        <v>19</v>
      </c>
      <c r="R2" s="90"/>
      <c r="S2" s="114"/>
      <c r="T2" s="90"/>
      <c r="U2" s="90"/>
      <c r="V2" s="90"/>
      <c r="W2" s="93"/>
      <c r="X2" s="93"/>
      <c r="Y2" s="11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76"/>
    </row>
    <row r="3" spans="2:36" ht="4.5" customHeight="1">
      <c r="B3" s="90"/>
      <c r="C3" s="90"/>
      <c r="D3" s="90"/>
      <c r="E3" s="90"/>
      <c r="F3" s="90"/>
      <c r="G3" s="90"/>
      <c r="H3" s="233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319"/>
      <c r="X3" s="93"/>
      <c r="Y3" s="309"/>
      <c r="Z3" s="320"/>
      <c r="AA3" s="186"/>
      <c r="AB3" s="186"/>
      <c r="AC3" s="93"/>
      <c r="AD3" s="93"/>
      <c r="AE3" s="321"/>
      <c r="AF3" s="320"/>
      <c r="AG3" s="186"/>
      <c r="AH3" s="93"/>
      <c r="AI3" s="93"/>
      <c r="AJ3" s="76"/>
    </row>
    <row r="4" spans="2:36" ht="9.75" customHeight="1">
      <c r="B4" s="90"/>
      <c r="C4" s="170" t="s">
        <v>224</v>
      </c>
      <c r="D4" s="235"/>
      <c r="E4" s="233"/>
      <c r="F4" s="233"/>
      <c r="G4" s="219" t="s">
        <v>923</v>
      </c>
      <c r="H4" s="115"/>
      <c r="I4" s="90"/>
      <c r="J4" s="90"/>
      <c r="K4" s="90"/>
      <c r="L4" s="95"/>
      <c r="M4" s="95"/>
      <c r="N4" s="90"/>
      <c r="O4" s="90"/>
      <c r="P4" s="235" t="s">
        <v>700</v>
      </c>
      <c r="Q4" s="233"/>
      <c r="R4" s="233"/>
      <c r="S4" s="233"/>
      <c r="T4" s="90"/>
      <c r="U4" s="90"/>
      <c r="V4" s="90"/>
      <c r="W4" s="93"/>
      <c r="X4" s="93"/>
      <c r="Y4" s="11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76"/>
    </row>
    <row r="5" spans="2:36" ht="9.75" customHeight="1">
      <c r="B5" s="90"/>
      <c r="C5" s="98"/>
      <c r="D5" s="236"/>
      <c r="E5" s="222"/>
      <c r="F5" s="237"/>
      <c r="G5" s="221"/>
      <c r="H5" s="99"/>
      <c r="I5" s="99"/>
      <c r="J5" s="99"/>
      <c r="K5" s="238" t="s">
        <v>366</v>
      </c>
      <c r="L5" s="849" t="s">
        <v>935</v>
      </c>
      <c r="M5" s="850"/>
      <c r="N5" s="90"/>
      <c r="O5" s="90"/>
      <c r="P5" s="239" t="s">
        <v>701</v>
      </c>
      <c r="Q5" s="240"/>
      <c r="R5" s="240"/>
      <c r="S5" s="240"/>
      <c r="T5" s="95"/>
      <c r="U5" s="93"/>
      <c r="V5" s="93"/>
      <c r="W5" s="853"/>
      <c r="X5" s="853"/>
      <c r="Y5" s="855"/>
      <c r="Z5" s="855"/>
      <c r="AA5" s="855"/>
      <c r="AB5" s="855"/>
      <c r="AC5" s="93"/>
      <c r="AD5" s="93"/>
      <c r="AE5" s="93"/>
      <c r="AF5" s="855"/>
      <c r="AG5" s="855"/>
      <c r="AH5" s="113"/>
      <c r="AI5" s="93"/>
      <c r="AJ5" s="76"/>
    </row>
    <row r="6" spans="2:36" ht="9" customHeight="1">
      <c r="B6" s="90"/>
      <c r="C6" s="101"/>
      <c r="D6" s="95"/>
      <c r="E6" s="95"/>
      <c r="F6" s="102"/>
      <c r="G6" s="101"/>
      <c r="H6" s="95"/>
      <c r="I6" s="95"/>
      <c r="J6" s="95"/>
      <c r="K6" s="105" t="s">
        <v>129</v>
      </c>
      <c r="L6" s="851" t="s">
        <v>992</v>
      </c>
      <c r="M6" s="852"/>
      <c r="N6" s="90"/>
      <c r="O6" s="90"/>
      <c r="P6" s="98"/>
      <c r="Q6" s="94"/>
      <c r="R6" s="98" t="s">
        <v>127</v>
      </c>
      <c r="S6" s="98" t="s">
        <v>128</v>
      </c>
      <c r="T6" s="90"/>
      <c r="U6" s="93"/>
      <c r="V6" s="93"/>
      <c r="W6" s="853"/>
      <c r="X6" s="853"/>
      <c r="Y6" s="855"/>
      <c r="Z6" s="855"/>
      <c r="AA6" s="855"/>
      <c r="AB6" s="855"/>
      <c r="AC6" s="93"/>
      <c r="AD6" s="93"/>
      <c r="AE6" s="93"/>
      <c r="AF6" s="855"/>
      <c r="AG6" s="855"/>
      <c r="AH6" s="316"/>
      <c r="AI6" s="93"/>
      <c r="AJ6" s="76"/>
    </row>
    <row r="7" spans="2:36" ht="9" customHeight="1">
      <c r="B7" s="90"/>
      <c r="C7" s="93" t="s">
        <v>699</v>
      </c>
      <c r="D7" s="93"/>
      <c r="E7" s="93"/>
      <c r="F7" s="103"/>
      <c r="G7" s="92" t="s">
        <v>102</v>
      </c>
      <c r="H7" s="93"/>
      <c r="I7" s="90"/>
      <c r="J7" s="90"/>
      <c r="K7" s="106">
        <v>2155</v>
      </c>
      <c r="L7" s="354">
        <v>1041</v>
      </c>
      <c r="M7" s="354"/>
      <c r="N7" s="90"/>
      <c r="O7" s="90"/>
      <c r="P7" s="101"/>
      <c r="Q7" s="97"/>
      <c r="R7" s="226" t="s">
        <v>129</v>
      </c>
      <c r="S7" s="226" t="s">
        <v>773</v>
      </c>
      <c r="T7" s="90"/>
      <c r="U7" s="93"/>
      <c r="V7" s="93"/>
      <c r="W7" s="853"/>
      <c r="X7" s="853"/>
      <c r="Y7" s="855"/>
      <c r="Z7" s="93"/>
      <c r="AA7" s="93"/>
      <c r="AB7" s="855"/>
      <c r="AC7" s="103"/>
      <c r="AD7" s="93"/>
      <c r="AE7" s="93"/>
      <c r="AF7" s="93"/>
      <c r="AG7" s="93"/>
      <c r="AH7" s="113"/>
      <c r="AI7" s="93"/>
      <c r="AJ7" s="76"/>
    </row>
    <row r="8" spans="2:36" ht="9">
      <c r="B8" s="90"/>
      <c r="C8" s="90" t="s">
        <v>103</v>
      </c>
      <c r="D8" s="113"/>
      <c r="E8" s="113"/>
      <c r="F8" s="113"/>
      <c r="G8" s="92" t="s">
        <v>104</v>
      </c>
      <c r="H8" s="93"/>
      <c r="I8" s="90"/>
      <c r="J8" s="90"/>
      <c r="K8" s="106">
        <f>K9+K10+K11+K12+K13+K14+K15+K16</f>
        <v>35</v>
      </c>
      <c r="L8" s="220">
        <f>L9+L10+L11+L12+L13+L14+L15+L16</f>
        <v>15</v>
      </c>
      <c r="M8" s="220"/>
      <c r="N8" s="90"/>
      <c r="O8" s="90"/>
      <c r="P8" s="90" t="s">
        <v>476</v>
      </c>
      <c r="Q8" s="92" t="s">
        <v>102</v>
      </c>
      <c r="R8" s="106">
        <v>1546</v>
      </c>
      <c r="S8" s="854">
        <v>789</v>
      </c>
      <c r="T8" s="854"/>
      <c r="U8" s="93"/>
      <c r="V8" s="93"/>
      <c r="W8" s="853"/>
      <c r="X8" s="853"/>
      <c r="Y8" s="855"/>
      <c r="Z8" s="103"/>
      <c r="AA8" s="103"/>
      <c r="AB8" s="855"/>
      <c r="AC8" s="103"/>
      <c r="AD8" s="93"/>
      <c r="AE8" s="103"/>
      <c r="AF8" s="93"/>
      <c r="AG8" s="93"/>
      <c r="AH8" s="113"/>
      <c r="AI8" s="93"/>
      <c r="AJ8" s="76"/>
    </row>
    <row r="9" spans="2:36" ht="7.5" customHeight="1">
      <c r="B9" s="90"/>
      <c r="C9" s="90" t="s">
        <v>721</v>
      </c>
      <c r="D9" s="106"/>
      <c r="E9" s="106"/>
      <c r="F9" s="106"/>
      <c r="G9" s="92" t="s">
        <v>106</v>
      </c>
      <c r="H9" s="90"/>
      <c r="I9" s="90"/>
      <c r="J9" s="90"/>
      <c r="K9" s="106"/>
      <c r="L9" s="220"/>
      <c r="M9" s="220"/>
      <c r="N9" s="90"/>
      <c r="O9" s="90"/>
      <c r="P9" s="90" t="s">
        <v>103</v>
      </c>
      <c r="Q9" s="92" t="s">
        <v>104</v>
      </c>
      <c r="R9" s="106">
        <f>SUM(R10+R11+R12+R13+R14+R15+R16+R17)</f>
        <v>70</v>
      </c>
      <c r="S9" s="790">
        <f>SUM(S10+S11+S12+S13+S14+S15+S16+S17)</f>
        <v>39</v>
      </c>
      <c r="T9" s="790"/>
      <c r="U9" s="90"/>
      <c r="V9" s="90"/>
      <c r="W9" s="93"/>
      <c r="X9" s="124"/>
      <c r="Y9" s="113"/>
      <c r="Z9" s="93"/>
      <c r="AA9" s="93"/>
      <c r="AB9" s="128"/>
      <c r="AC9" s="113"/>
      <c r="AD9" s="93"/>
      <c r="AE9" s="93"/>
      <c r="AF9" s="93"/>
      <c r="AG9" s="93"/>
      <c r="AH9" s="113"/>
      <c r="AI9" s="93"/>
      <c r="AJ9" s="76"/>
    </row>
    <row r="10" spans="2:36" ht="9">
      <c r="B10" s="90"/>
      <c r="C10" s="90" t="s">
        <v>112</v>
      </c>
      <c r="D10" s="106"/>
      <c r="E10" s="106"/>
      <c r="F10" s="106"/>
      <c r="G10" s="92" t="s">
        <v>97</v>
      </c>
      <c r="H10" s="90"/>
      <c r="I10" s="90"/>
      <c r="J10" s="90"/>
      <c r="K10" s="106"/>
      <c r="L10" s="220"/>
      <c r="M10" s="220"/>
      <c r="N10" s="90"/>
      <c r="O10" s="90"/>
      <c r="P10" s="90" t="s">
        <v>105</v>
      </c>
      <c r="Q10" s="92" t="s">
        <v>106</v>
      </c>
      <c r="R10" s="106">
        <v>5</v>
      </c>
      <c r="S10" s="790">
        <v>2</v>
      </c>
      <c r="T10" s="790"/>
      <c r="U10" s="90"/>
      <c r="V10" s="90"/>
      <c r="W10" s="93"/>
      <c r="X10" s="124"/>
      <c r="Y10" s="113"/>
      <c r="Z10" s="93"/>
      <c r="AA10" s="93"/>
      <c r="AB10" s="128"/>
      <c r="AC10" s="113"/>
      <c r="AD10" s="93"/>
      <c r="AE10" s="103"/>
      <c r="AF10" s="93"/>
      <c r="AG10" s="93"/>
      <c r="AH10" s="113"/>
      <c r="AI10" s="93"/>
      <c r="AJ10" s="76"/>
    </row>
    <row r="11" spans="2:36" ht="8.25" customHeight="1">
      <c r="B11" s="90"/>
      <c r="C11" s="90" t="s">
        <v>113</v>
      </c>
      <c r="D11" s="106"/>
      <c r="E11" s="106"/>
      <c r="F11" s="106"/>
      <c r="G11" s="92" t="s">
        <v>349</v>
      </c>
      <c r="H11" s="90"/>
      <c r="I11" s="90"/>
      <c r="J11" s="90"/>
      <c r="K11" s="106"/>
      <c r="L11" s="220"/>
      <c r="M11" s="220"/>
      <c r="N11" s="90"/>
      <c r="O11" s="90"/>
      <c r="P11" s="90" t="s">
        <v>112</v>
      </c>
      <c r="Q11" s="92" t="s">
        <v>97</v>
      </c>
      <c r="R11" s="106"/>
      <c r="S11" s="790"/>
      <c r="T11" s="790"/>
      <c r="U11" s="90"/>
      <c r="V11" s="90"/>
      <c r="W11" s="93"/>
      <c r="X11" s="124"/>
      <c r="Y11" s="113"/>
      <c r="Z11" s="93"/>
      <c r="AA11" s="93"/>
      <c r="AB11" s="128"/>
      <c r="AC11" s="113"/>
      <c r="AD11" s="93"/>
      <c r="AE11" s="93"/>
      <c r="AF11" s="93"/>
      <c r="AG11" s="93"/>
      <c r="AH11" s="113"/>
      <c r="AI11" s="93"/>
      <c r="AJ11" s="76"/>
    </row>
    <row r="12" spans="2:36" ht="8.25" customHeight="1">
      <c r="B12" s="90"/>
      <c r="C12" s="90" t="s">
        <v>651</v>
      </c>
      <c r="D12" s="106"/>
      <c r="E12" s="106"/>
      <c r="F12" s="106"/>
      <c r="G12" s="92" t="s">
        <v>652</v>
      </c>
      <c r="H12" s="90"/>
      <c r="I12" s="90"/>
      <c r="J12" s="90"/>
      <c r="K12" s="106">
        <v>16</v>
      </c>
      <c r="L12" s="220">
        <v>8</v>
      </c>
      <c r="M12" s="220"/>
      <c r="N12" s="90"/>
      <c r="O12" s="90"/>
      <c r="P12" s="90" t="s">
        <v>113</v>
      </c>
      <c r="Q12" s="92" t="s">
        <v>349</v>
      </c>
      <c r="R12" s="106">
        <v>2</v>
      </c>
      <c r="S12" s="790"/>
      <c r="T12" s="790"/>
      <c r="U12" s="90"/>
      <c r="V12" s="90"/>
      <c r="W12" s="93"/>
      <c r="X12" s="124"/>
      <c r="Y12" s="113"/>
      <c r="Z12" s="93"/>
      <c r="AA12" s="93"/>
      <c r="AB12" s="128"/>
      <c r="AC12" s="113"/>
      <c r="AD12" s="93"/>
      <c r="AE12" s="103"/>
      <c r="AF12" s="93"/>
      <c r="AG12" s="93"/>
      <c r="AH12" s="113"/>
      <c r="AI12" s="93"/>
      <c r="AJ12" s="76"/>
    </row>
    <row r="13" spans="2:36" ht="8.25" customHeight="1">
      <c r="B13" s="90"/>
      <c r="C13" s="90" t="s">
        <v>627</v>
      </c>
      <c r="D13" s="106"/>
      <c r="E13" s="106"/>
      <c r="F13" s="106"/>
      <c r="G13" s="92" t="s">
        <v>718</v>
      </c>
      <c r="H13" s="90"/>
      <c r="I13" s="90"/>
      <c r="J13" s="90"/>
      <c r="K13" s="106"/>
      <c r="L13" s="220"/>
      <c r="M13" s="220"/>
      <c r="N13" s="90"/>
      <c r="O13" s="90"/>
      <c r="P13" s="90" t="s">
        <v>651</v>
      </c>
      <c r="Q13" s="92" t="s">
        <v>652</v>
      </c>
      <c r="R13" s="106">
        <v>17</v>
      </c>
      <c r="S13" s="790">
        <v>11</v>
      </c>
      <c r="T13" s="790"/>
      <c r="U13" s="90"/>
      <c r="V13" s="90"/>
      <c r="W13" s="93"/>
      <c r="X13" s="124"/>
      <c r="Y13" s="113"/>
      <c r="Z13" s="93"/>
      <c r="AA13" s="93"/>
      <c r="AB13" s="128"/>
      <c r="AC13" s="113"/>
      <c r="AD13" s="93"/>
      <c r="AE13" s="93"/>
      <c r="AF13" s="93"/>
      <c r="AG13" s="93"/>
      <c r="AH13" s="113"/>
      <c r="AI13" s="93"/>
      <c r="AJ13" s="76"/>
    </row>
    <row r="14" spans="2:36" ht="9" customHeight="1">
      <c r="B14" s="90"/>
      <c r="C14" s="90" t="s">
        <v>237</v>
      </c>
      <c r="D14" s="90"/>
      <c r="E14" s="92"/>
      <c r="F14" s="106"/>
      <c r="G14" s="92" t="s">
        <v>663</v>
      </c>
      <c r="H14" s="90"/>
      <c r="I14" s="90"/>
      <c r="J14" s="90"/>
      <c r="K14" s="106">
        <v>1</v>
      </c>
      <c r="L14" s="220"/>
      <c r="M14" s="220"/>
      <c r="N14" s="90"/>
      <c r="O14" s="90"/>
      <c r="P14" s="90" t="s">
        <v>627</v>
      </c>
      <c r="Q14" s="92" t="s">
        <v>718</v>
      </c>
      <c r="R14" s="106"/>
      <c r="S14" s="106"/>
      <c r="T14" s="106"/>
      <c r="U14" s="90"/>
      <c r="V14" s="90"/>
      <c r="W14" s="93"/>
      <c r="X14" s="124"/>
      <c r="Y14" s="113"/>
      <c r="Z14" s="93"/>
      <c r="AA14" s="93"/>
      <c r="AB14" s="128"/>
      <c r="AC14" s="113"/>
      <c r="AD14" s="93"/>
      <c r="AE14" s="93"/>
      <c r="AF14" s="93"/>
      <c r="AG14" s="93"/>
      <c r="AH14" s="113"/>
      <c r="AI14" s="93"/>
      <c r="AJ14" s="76"/>
    </row>
    <row r="15" spans="2:36" ht="8.25" customHeight="1">
      <c r="B15" s="90"/>
      <c r="C15" s="90" t="s">
        <v>148</v>
      </c>
      <c r="D15" s="90"/>
      <c r="E15" s="92"/>
      <c r="F15" s="106"/>
      <c r="G15" s="92" t="s">
        <v>149</v>
      </c>
      <c r="H15" s="90"/>
      <c r="I15" s="90"/>
      <c r="J15" s="90"/>
      <c r="K15" s="106"/>
      <c r="L15" s="220"/>
      <c r="M15" s="220"/>
      <c r="N15" s="90"/>
      <c r="O15" s="90"/>
      <c r="P15" s="90" t="s">
        <v>237</v>
      </c>
      <c r="Q15" s="92" t="s">
        <v>663</v>
      </c>
      <c r="R15" s="106">
        <v>9</v>
      </c>
      <c r="S15" s="790">
        <v>7</v>
      </c>
      <c r="T15" s="790"/>
      <c r="U15" s="90"/>
      <c r="V15" s="90"/>
      <c r="W15" s="93"/>
      <c r="X15" s="124"/>
      <c r="Y15" s="113"/>
      <c r="Z15" s="93"/>
      <c r="AA15" s="93"/>
      <c r="AB15" s="128"/>
      <c r="AC15" s="113"/>
      <c r="AD15" s="93"/>
      <c r="AE15" s="93"/>
      <c r="AF15" s="93"/>
      <c r="AG15" s="93"/>
      <c r="AH15" s="113"/>
      <c r="AI15" s="93"/>
      <c r="AJ15" s="76"/>
    </row>
    <row r="16" spans="2:36" ht="7.5" customHeight="1">
      <c r="B16" s="90"/>
      <c r="C16" s="90" t="s">
        <v>150</v>
      </c>
      <c r="D16" s="90"/>
      <c r="E16" s="92"/>
      <c r="F16" s="106"/>
      <c r="G16" s="92" t="s">
        <v>475</v>
      </c>
      <c r="H16" s="90"/>
      <c r="I16" s="90"/>
      <c r="J16" s="90"/>
      <c r="K16" s="106">
        <v>18</v>
      </c>
      <c r="L16" s="220">
        <v>7</v>
      </c>
      <c r="M16" s="220"/>
      <c r="N16" s="90"/>
      <c r="O16" s="90"/>
      <c r="P16" s="90" t="s">
        <v>148</v>
      </c>
      <c r="Q16" s="92" t="s">
        <v>149</v>
      </c>
      <c r="R16" s="106">
        <v>5</v>
      </c>
      <c r="S16" s="790">
        <v>3</v>
      </c>
      <c r="T16" s="790"/>
      <c r="U16" s="90"/>
      <c r="V16" s="90"/>
      <c r="W16" s="93"/>
      <c r="X16" s="124"/>
      <c r="Y16" s="113"/>
      <c r="Z16" s="93"/>
      <c r="AA16" s="93"/>
      <c r="AB16" s="128"/>
      <c r="AC16" s="113"/>
      <c r="AD16" s="93"/>
      <c r="AE16" s="103"/>
      <c r="AF16" s="93"/>
      <c r="AG16" s="93"/>
      <c r="AH16" s="113"/>
      <c r="AI16" s="93"/>
      <c r="AJ16" s="76"/>
    </row>
    <row r="17" spans="2:36" ht="9">
      <c r="B17" s="90"/>
      <c r="C17" s="90" t="s">
        <v>54</v>
      </c>
      <c r="D17" s="90"/>
      <c r="E17" s="92"/>
      <c r="F17" s="106"/>
      <c r="G17" s="92" t="s">
        <v>394</v>
      </c>
      <c r="H17" s="90"/>
      <c r="I17" s="90"/>
      <c r="J17" s="90"/>
      <c r="K17" s="106">
        <f>K18+K19+K20+K21+K22</f>
        <v>39</v>
      </c>
      <c r="L17" s="220">
        <v>17</v>
      </c>
      <c r="M17" s="220"/>
      <c r="N17" s="90"/>
      <c r="O17" s="90"/>
      <c r="P17" s="90" t="s">
        <v>150</v>
      </c>
      <c r="Q17" s="92" t="s">
        <v>475</v>
      </c>
      <c r="R17" s="106">
        <v>32</v>
      </c>
      <c r="S17" s="790">
        <v>16</v>
      </c>
      <c r="T17" s="790"/>
      <c r="U17" s="90"/>
      <c r="V17" s="90"/>
      <c r="W17" s="93"/>
      <c r="X17" s="124"/>
      <c r="Y17" s="113"/>
      <c r="Z17" s="93"/>
      <c r="AA17" s="93"/>
      <c r="AB17" s="128"/>
      <c r="AC17" s="113"/>
      <c r="AD17" s="93"/>
      <c r="AE17" s="93"/>
      <c r="AF17" s="93"/>
      <c r="AG17" s="93"/>
      <c r="AH17" s="113"/>
      <c r="AI17" s="93"/>
      <c r="AJ17" s="76"/>
    </row>
    <row r="18" spans="2:36" ht="9" customHeight="1">
      <c r="B18" s="90"/>
      <c r="C18" s="90" t="s">
        <v>646</v>
      </c>
      <c r="D18" s="90"/>
      <c r="E18" s="92"/>
      <c r="F18" s="106"/>
      <c r="G18" s="92" t="s">
        <v>689</v>
      </c>
      <c r="H18" s="90"/>
      <c r="I18" s="90"/>
      <c r="J18" s="90"/>
      <c r="K18" s="106"/>
      <c r="L18" s="220"/>
      <c r="M18" s="220"/>
      <c r="N18" s="90"/>
      <c r="O18" s="90"/>
      <c r="P18" s="90" t="s">
        <v>54</v>
      </c>
      <c r="Q18" s="92" t="s">
        <v>394</v>
      </c>
      <c r="R18" s="106">
        <f>SUM(R19+R20+R21+R22+R23)</f>
        <v>31</v>
      </c>
      <c r="S18" s="790">
        <v>21</v>
      </c>
      <c r="T18" s="790"/>
      <c r="U18" s="90"/>
      <c r="V18" s="90"/>
      <c r="W18" s="93"/>
      <c r="X18" s="124"/>
      <c r="Y18" s="113"/>
      <c r="Z18" s="93"/>
      <c r="AA18" s="93"/>
      <c r="AB18" s="128"/>
      <c r="AC18" s="113"/>
      <c r="AD18" s="93"/>
      <c r="AE18" s="93"/>
      <c r="AF18" s="93"/>
      <c r="AG18" s="93"/>
      <c r="AH18" s="113"/>
      <c r="AI18" s="93"/>
      <c r="AJ18" s="76"/>
    </row>
    <row r="19" spans="2:36" ht="9" customHeight="1">
      <c r="B19" s="90"/>
      <c r="C19" s="90" t="s">
        <v>688</v>
      </c>
      <c r="D19" s="90"/>
      <c r="E19" s="92"/>
      <c r="F19" s="106"/>
      <c r="G19" s="92" t="s">
        <v>719</v>
      </c>
      <c r="H19" s="90"/>
      <c r="I19" s="90"/>
      <c r="J19" s="90"/>
      <c r="K19" s="106"/>
      <c r="L19" s="220"/>
      <c r="M19" s="220"/>
      <c r="N19" s="90"/>
      <c r="O19" s="90"/>
      <c r="P19" s="90" t="s">
        <v>646</v>
      </c>
      <c r="Q19" s="92" t="s">
        <v>689</v>
      </c>
      <c r="R19" s="106"/>
      <c r="S19" s="106"/>
      <c r="T19" s="106"/>
      <c r="U19" s="90"/>
      <c r="V19" s="90"/>
      <c r="W19" s="93"/>
      <c r="X19" s="124"/>
      <c r="Y19" s="113"/>
      <c r="Z19" s="93"/>
      <c r="AA19" s="93"/>
      <c r="AB19" s="128"/>
      <c r="AC19" s="113"/>
      <c r="AD19" s="93"/>
      <c r="AE19" s="93"/>
      <c r="AF19" s="93"/>
      <c r="AG19" s="93"/>
      <c r="AH19" s="113"/>
      <c r="AI19" s="93"/>
      <c r="AJ19" s="76"/>
    </row>
    <row r="20" spans="2:36" ht="8.25" customHeight="1">
      <c r="B20" s="90"/>
      <c r="C20" s="90" t="s">
        <v>723</v>
      </c>
      <c r="D20" s="90"/>
      <c r="E20" s="92"/>
      <c r="F20" s="106"/>
      <c r="G20" s="92" t="s">
        <v>100</v>
      </c>
      <c r="H20" s="90"/>
      <c r="I20" s="90"/>
      <c r="J20" s="90"/>
      <c r="K20" s="106">
        <v>19</v>
      </c>
      <c r="L20" s="220">
        <v>11</v>
      </c>
      <c r="M20" s="220"/>
      <c r="N20" s="90"/>
      <c r="O20" s="90"/>
      <c r="P20" s="90" t="s">
        <v>688</v>
      </c>
      <c r="Q20" s="92" t="s">
        <v>719</v>
      </c>
      <c r="R20" s="106">
        <v>7</v>
      </c>
      <c r="S20" s="790">
        <v>6</v>
      </c>
      <c r="T20" s="790"/>
      <c r="U20" s="90"/>
      <c r="V20" s="90"/>
      <c r="W20" s="93"/>
      <c r="X20" s="124"/>
      <c r="Y20" s="113"/>
      <c r="Z20" s="93"/>
      <c r="AA20" s="93"/>
      <c r="AB20" s="128"/>
      <c r="AC20" s="113"/>
      <c r="AD20" s="93"/>
      <c r="AE20" s="93"/>
      <c r="AF20" s="93"/>
      <c r="AG20" s="93"/>
      <c r="AH20" s="113"/>
      <c r="AI20" s="93"/>
      <c r="AJ20" s="76"/>
    </row>
    <row r="21" spans="2:36" ht="8.25" customHeight="1">
      <c r="B21" s="90"/>
      <c r="C21" s="90" t="s">
        <v>62</v>
      </c>
      <c r="D21" s="90"/>
      <c r="E21" s="92"/>
      <c r="F21" s="106"/>
      <c r="G21" s="92" t="s">
        <v>628</v>
      </c>
      <c r="H21" s="90"/>
      <c r="I21" s="90"/>
      <c r="J21" s="90"/>
      <c r="K21" s="106"/>
      <c r="L21" s="220"/>
      <c r="M21" s="220"/>
      <c r="N21" s="90"/>
      <c r="O21" s="90"/>
      <c r="P21" s="90" t="s">
        <v>723</v>
      </c>
      <c r="Q21" s="92" t="s">
        <v>100</v>
      </c>
      <c r="R21" s="106">
        <v>13</v>
      </c>
      <c r="S21" s="790">
        <v>10</v>
      </c>
      <c r="T21" s="790"/>
      <c r="U21" s="90"/>
      <c r="V21" s="90"/>
      <c r="W21" s="93"/>
      <c r="X21" s="124"/>
      <c r="Y21" s="113"/>
      <c r="Z21" s="93"/>
      <c r="AA21" s="93"/>
      <c r="AB21" s="128"/>
      <c r="AC21" s="113"/>
      <c r="AD21" s="93"/>
      <c r="AE21" s="93"/>
      <c r="AF21" s="93"/>
      <c r="AG21" s="93"/>
      <c r="AH21" s="93"/>
      <c r="AI21" s="93"/>
      <c r="AJ21" s="76"/>
    </row>
    <row r="22" spans="2:36" ht="8.25" customHeight="1">
      <c r="B22" s="90"/>
      <c r="C22" s="90" t="s">
        <v>629</v>
      </c>
      <c r="D22" s="90"/>
      <c r="E22" s="92"/>
      <c r="F22" s="106"/>
      <c r="G22" s="92" t="s">
        <v>630</v>
      </c>
      <c r="H22" s="90"/>
      <c r="I22" s="90"/>
      <c r="J22" s="90"/>
      <c r="K22" s="106">
        <v>20</v>
      </c>
      <c r="L22" s="220">
        <v>6</v>
      </c>
      <c r="M22" s="220"/>
      <c r="N22" s="90"/>
      <c r="O22" s="90"/>
      <c r="P22" s="90" t="s">
        <v>62</v>
      </c>
      <c r="Q22" s="92" t="s">
        <v>628</v>
      </c>
      <c r="R22" s="106">
        <v>4</v>
      </c>
      <c r="S22" s="790"/>
      <c r="T22" s="790"/>
      <c r="U22" s="90"/>
      <c r="V22" s="90"/>
      <c r="W22" s="93"/>
      <c r="X22" s="124"/>
      <c r="Y22" s="113"/>
      <c r="Z22" s="93"/>
      <c r="AA22" s="93"/>
      <c r="AB22" s="128"/>
      <c r="AC22" s="113"/>
      <c r="AD22" s="93"/>
      <c r="AE22" s="319"/>
      <c r="AF22" s="319"/>
      <c r="AG22" s="93"/>
      <c r="AH22" s="93"/>
      <c r="AI22" s="93"/>
      <c r="AJ22" s="76"/>
    </row>
    <row r="23" spans="2:36" ht="9">
      <c r="B23" s="90"/>
      <c r="C23" s="90" t="s">
        <v>1017</v>
      </c>
      <c r="D23" s="90"/>
      <c r="E23" s="92"/>
      <c r="F23" s="106"/>
      <c r="G23" s="92" t="s">
        <v>1018</v>
      </c>
      <c r="H23" s="90"/>
      <c r="I23" s="90"/>
      <c r="J23" s="90"/>
      <c r="K23" s="106"/>
      <c r="L23" s="220"/>
      <c r="M23" s="220"/>
      <c r="N23" s="90"/>
      <c r="O23" s="90"/>
      <c r="P23" s="90" t="s">
        <v>629</v>
      </c>
      <c r="Q23" s="92" t="s">
        <v>630</v>
      </c>
      <c r="R23" s="106">
        <v>7</v>
      </c>
      <c r="S23" s="790">
        <v>5</v>
      </c>
      <c r="T23" s="790"/>
      <c r="U23" s="90"/>
      <c r="V23" s="90"/>
      <c r="W23" s="93"/>
      <c r="X23" s="124"/>
      <c r="Y23" s="113"/>
      <c r="Z23" s="93"/>
      <c r="AA23" s="93"/>
      <c r="AB23" s="128"/>
      <c r="AC23" s="113"/>
      <c r="AD23" s="93"/>
      <c r="AE23" s="93"/>
      <c r="AF23" s="93"/>
      <c r="AG23" s="93"/>
      <c r="AH23" s="113"/>
      <c r="AI23" s="93"/>
      <c r="AJ23" s="76"/>
    </row>
    <row r="24" spans="2:36" ht="9">
      <c r="B24" s="90"/>
      <c r="C24" s="90" t="s">
        <v>1019</v>
      </c>
      <c r="D24" s="90"/>
      <c r="E24" s="92"/>
      <c r="F24" s="106"/>
      <c r="G24" s="92" t="s">
        <v>635</v>
      </c>
      <c r="H24" s="90"/>
      <c r="I24" s="90"/>
      <c r="J24" s="90"/>
      <c r="K24" s="106">
        <f>K25+K26</f>
        <v>2154</v>
      </c>
      <c r="L24" s="220">
        <f>L25+L26</f>
        <v>1039</v>
      </c>
      <c r="M24" s="220"/>
      <c r="N24" s="90"/>
      <c r="O24" s="90"/>
      <c r="P24" s="90" t="s">
        <v>1017</v>
      </c>
      <c r="Q24" s="92" t="s">
        <v>1018</v>
      </c>
      <c r="R24" s="106"/>
      <c r="S24" s="790"/>
      <c r="T24" s="790"/>
      <c r="U24" s="90"/>
      <c r="V24" s="90"/>
      <c r="W24" s="93"/>
      <c r="X24" s="124"/>
      <c r="Y24" s="113"/>
      <c r="Z24" s="93"/>
      <c r="AA24" s="93"/>
      <c r="AB24" s="128"/>
      <c r="AC24" s="113"/>
      <c r="AD24" s="93"/>
      <c r="AE24" s="93"/>
      <c r="AF24" s="93"/>
      <c r="AG24" s="129"/>
      <c r="AH24" s="113"/>
      <c r="AI24" s="93"/>
      <c r="AJ24" s="76"/>
    </row>
    <row r="25" spans="2:36" ht="9">
      <c r="B25" s="90"/>
      <c r="C25" s="90" t="s">
        <v>636</v>
      </c>
      <c r="D25" s="90"/>
      <c r="E25" s="92"/>
      <c r="F25" s="106"/>
      <c r="G25" s="92" t="s">
        <v>637</v>
      </c>
      <c r="H25" s="90"/>
      <c r="I25" s="90"/>
      <c r="J25" s="90"/>
      <c r="K25" s="106">
        <v>1793</v>
      </c>
      <c r="L25" s="220">
        <v>885</v>
      </c>
      <c r="M25" s="220"/>
      <c r="N25" s="90"/>
      <c r="O25" s="90"/>
      <c r="P25" s="90" t="s">
        <v>1019</v>
      </c>
      <c r="Q25" s="92" t="s">
        <v>635</v>
      </c>
      <c r="R25" s="106">
        <f>SUM(R8+R9)-(R18+R24)</f>
        <v>1585</v>
      </c>
      <c r="S25" s="790">
        <f>SUM(S8+S9)-(S18+S24)</f>
        <v>807</v>
      </c>
      <c r="T25" s="790"/>
      <c r="U25" s="90"/>
      <c r="V25" s="90"/>
      <c r="W25" s="93"/>
      <c r="X25" s="124"/>
      <c r="Y25" s="113"/>
      <c r="Z25" s="93"/>
      <c r="AA25" s="93"/>
      <c r="AB25" s="128"/>
      <c r="AC25" s="113"/>
      <c r="AD25" s="93"/>
      <c r="AE25" s="93"/>
      <c r="AF25" s="93"/>
      <c r="AG25" s="128"/>
      <c r="AH25" s="128"/>
      <c r="AI25" s="93"/>
      <c r="AJ25" s="76"/>
    </row>
    <row r="26" spans="2:36" ht="9">
      <c r="B26" s="90"/>
      <c r="C26" s="90" t="s">
        <v>990</v>
      </c>
      <c r="D26" s="90"/>
      <c r="E26" s="92"/>
      <c r="F26" s="106"/>
      <c r="G26" s="92" t="s">
        <v>907</v>
      </c>
      <c r="H26" s="90"/>
      <c r="I26" s="90"/>
      <c r="J26" s="90"/>
      <c r="K26" s="106">
        <v>361</v>
      </c>
      <c r="L26" s="220">
        <v>154</v>
      </c>
      <c r="M26" s="220"/>
      <c r="N26" s="90"/>
      <c r="O26" s="90"/>
      <c r="P26" s="90" t="s">
        <v>636</v>
      </c>
      <c r="Q26" s="92" t="s">
        <v>637</v>
      </c>
      <c r="R26" s="106">
        <v>586</v>
      </c>
      <c r="S26" s="790">
        <v>290</v>
      </c>
      <c r="T26" s="790"/>
      <c r="U26" s="90"/>
      <c r="V26" s="90"/>
      <c r="W26" s="93"/>
      <c r="X26" s="124"/>
      <c r="Y26" s="113"/>
      <c r="Z26" s="93"/>
      <c r="AA26" s="93"/>
      <c r="AB26" s="128"/>
      <c r="AC26" s="113"/>
      <c r="AD26" s="93"/>
      <c r="AE26" s="93"/>
      <c r="AF26" s="93"/>
      <c r="AG26" s="128"/>
      <c r="AH26" s="128"/>
      <c r="AI26" s="93"/>
      <c r="AJ26" s="76"/>
    </row>
    <row r="27" spans="2:36" ht="9">
      <c r="B27" s="90"/>
      <c r="C27" s="90" t="s">
        <v>395</v>
      </c>
      <c r="D27" s="90"/>
      <c r="E27" s="92"/>
      <c r="F27" s="106"/>
      <c r="G27" s="92" t="s">
        <v>396</v>
      </c>
      <c r="H27" s="90"/>
      <c r="I27" s="90"/>
      <c r="J27" s="90"/>
      <c r="K27" s="106">
        <f>SUM(K29:K32)</f>
        <v>2154</v>
      </c>
      <c r="L27" s="220">
        <f>SUM(L29:L32)</f>
        <v>1039</v>
      </c>
      <c r="M27" s="220"/>
      <c r="N27" s="90"/>
      <c r="O27" s="90"/>
      <c r="P27" s="90" t="s">
        <v>990</v>
      </c>
      <c r="Q27" s="92" t="s">
        <v>907</v>
      </c>
      <c r="R27" s="106">
        <v>999</v>
      </c>
      <c r="S27" s="790">
        <v>517</v>
      </c>
      <c r="T27" s="790"/>
      <c r="U27" s="90"/>
      <c r="V27" s="90"/>
      <c r="W27" s="93"/>
      <c r="X27" s="124"/>
      <c r="Y27" s="113"/>
      <c r="Z27" s="93"/>
      <c r="AA27" s="93"/>
      <c r="AB27" s="128"/>
      <c r="AC27" s="113"/>
      <c r="AD27" s="93"/>
      <c r="AE27" s="93"/>
      <c r="AF27" s="93"/>
      <c r="AG27" s="128"/>
      <c r="AH27" s="128"/>
      <c r="AI27" s="93"/>
      <c r="AJ27" s="76"/>
    </row>
    <row r="28" spans="2:36" ht="9">
      <c r="B28" s="90"/>
      <c r="C28" s="106" t="s">
        <v>670</v>
      </c>
      <c r="D28" s="90"/>
      <c r="E28" s="92" t="s">
        <v>670</v>
      </c>
      <c r="F28" s="106"/>
      <c r="G28" s="92" t="s">
        <v>400</v>
      </c>
      <c r="H28" s="90"/>
      <c r="I28" s="90"/>
      <c r="J28" s="90"/>
      <c r="K28" s="106"/>
      <c r="L28" s="220"/>
      <c r="M28" s="220"/>
      <c r="N28" s="90"/>
      <c r="O28" s="90"/>
      <c r="P28" s="90" t="s">
        <v>395</v>
      </c>
      <c r="Q28" s="92" t="s">
        <v>396</v>
      </c>
      <c r="R28" s="106">
        <f>SUM(R30:R32)</f>
        <v>1311</v>
      </c>
      <c r="S28" s="790">
        <f>SUM(S30:S32)</f>
        <v>707</v>
      </c>
      <c r="T28" s="790"/>
      <c r="U28" s="90"/>
      <c r="V28" s="90"/>
      <c r="W28" s="93"/>
      <c r="X28" s="93"/>
      <c r="Y28" s="113"/>
      <c r="Z28" s="93"/>
      <c r="AA28" s="93"/>
      <c r="AB28" s="93"/>
      <c r="AC28" s="113"/>
      <c r="AD28" s="93"/>
      <c r="AE28" s="93"/>
      <c r="AF28" s="93"/>
      <c r="AG28" s="93"/>
      <c r="AH28" s="93"/>
      <c r="AI28" s="93"/>
      <c r="AJ28" s="76"/>
    </row>
    <row r="29" spans="2:36" ht="9" customHeight="1">
      <c r="B29" s="90"/>
      <c r="C29" s="90"/>
      <c r="D29" s="106" t="s">
        <v>401</v>
      </c>
      <c r="E29" s="92"/>
      <c r="F29" s="106"/>
      <c r="G29" s="242" t="s">
        <v>401</v>
      </c>
      <c r="H29" s="90"/>
      <c r="I29" s="90"/>
      <c r="J29" s="90"/>
      <c r="K29" s="106">
        <v>465</v>
      </c>
      <c r="L29" s="220">
        <v>240</v>
      </c>
      <c r="M29" s="220"/>
      <c r="N29" s="90"/>
      <c r="O29" s="90"/>
      <c r="P29" s="106" t="s">
        <v>670</v>
      </c>
      <c r="Q29" s="92" t="s">
        <v>400</v>
      </c>
      <c r="R29" s="106"/>
      <c r="S29" s="106"/>
      <c r="T29" s="106"/>
      <c r="U29" s="90"/>
      <c r="V29" s="90"/>
      <c r="W29" s="133"/>
      <c r="X29" s="322"/>
      <c r="Y29" s="315"/>
      <c r="Z29" s="133"/>
      <c r="AA29" s="133"/>
      <c r="AB29" s="323"/>
      <c r="AC29" s="315"/>
      <c r="AD29" s="93"/>
      <c r="AE29" s="93"/>
      <c r="AF29" s="93"/>
      <c r="AG29" s="93"/>
      <c r="AH29" s="93"/>
      <c r="AI29" s="93"/>
      <c r="AJ29" s="76"/>
    </row>
    <row r="30" spans="2:36" ht="8.25" customHeight="1">
      <c r="B30" s="90"/>
      <c r="C30" s="90"/>
      <c r="D30" s="106" t="s">
        <v>402</v>
      </c>
      <c r="E30" s="242"/>
      <c r="F30" s="106"/>
      <c r="G30" s="242" t="s">
        <v>402</v>
      </c>
      <c r="H30" s="90"/>
      <c r="I30" s="90"/>
      <c r="J30" s="90"/>
      <c r="K30" s="106">
        <v>697</v>
      </c>
      <c r="L30" s="220">
        <v>347</v>
      </c>
      <c r="M30" s="220"/>
      <c r="N30" s="90"/>
      <c r="O30" s="90"/>
      <c r="P30" s="106" t="s">
        <v>401</v>
      </c>
      <c r="Q30" s="242" t="s">
        <v>401</v>
      </c>
      <c r="R30" s="106">
        <v>373</v>
      </c>
      <c r="S30" s="790">
        <v>219</v>
      </c>
      <c r="T30" s="790"/>
      <c r="U30" s="90"/>
      <c r="V30" s="90"/>
      <c r="W30" s="133"/>
      <c r="X30" s="133"/>
      <c r="Y30" s="315"/>
      <c r="Z30" s="133"/>
      <c r="AA30" s="133"/>
      <c r="AB30" s="133"/>
      <c r="AC30" s="133"/>
      <c r="AD30" s="93"/>
      <c r="AE30" s="93"/>
      <c r="AF30" s="93"/>
      <c r="AG30" s="93"/>
      <c r="AH30" s="93"/>
      <c r="AI30" s="93"/>
      <c r="AJ30" s="76"/>
    </row>
    <row r="31" spans="2:36" ht="8.25" customHeight="1">
      <c r="B31" s="90"/>
      <c r="C31" s="90"/>
      <c r="D31" s="106" t="s">
        <v>403</v>
      </c>
      <c r="E31" s="242"/>
      <c r="F31" s="106"/>
      <c r="G31" s="242" t="s">
        <v>403</v>
      </c>
      <c r="H31" s="90"/>
      <c r="I31" s="90"/>
      <c r="J31" s="90"/>
      <c r="K31" s="106">
        <v>550</v>
      </c>
      <c r="L31" s="220">
        <v>277</v>
      </c>
      <c r="M31" s="220"/>
      <c r="N31" s="90"/>
      <c r="O31" s="90"/>
      <c r="P31" s="106" t="s">
        <v>402</v>
      </c>
      <c r="Q31" s="242" t="s">
        <v>402</v>
      </c>
      <c r="R31" s="106">
        <v>479</v>
      </c>
      <c r="S31" s="790">
        <v>256</v>
      </c>
      <c r="T31" s="790"/>
      <c r="U31" s="90"/>
      <c r="V31" s="90"/>
      <c r="W31" s="93"/>
      <c r="X31" s="93"/>
      <c r="Y31" s="11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76"/>
    </row>
    <row r="32" spans="2:36" ht="9" customHeight="1">
      <c r="B32" s="90"/>
      <c r="C32" s="95"/>
      <c r="D32" s="122" t="s">
        <v>404</v>
      </c>
      <c r="E32" s="135"/>
      <c r="F32" s="122"/>
      <c r="G32" s="135" t="s">
        <v>404</v>
      </c>
      <c r="H32" s="95"/>
      <c r="I32" s="95"/>
      <c r="J32" s="95"/>
      <c r="K32" s="122">
        <v>442</v>
      </c>
      <c r="L32" s="244">
        <v>175</v>
      </c>
      <c r="M32" s="244"/>
      <c r="N32" s="90"/>
      <c r="O32" s="90"/>
      <c r="P32" s="106" t="s">
        <v>403</v>
      </c>
      <c r="Q32" s="242" t="s">
        <v>403</v>
      </c>
      <c r="R32" s="106">
        <v>459</v>
      </c>
      <c r="S32" s="790">
        <v>232</v>
      </c>
      <c r="T32" s="790"/>
      <c r="U32" s="90"/>
      <c r="V32" s="90"/>
      <c r="W32" s="93"/>
      <c r="X32" s="93"/>
      <c r="Y32" s="11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76"/>
    </row>
    <row r="33" spans="2:36" ht="12.75">
      <c r="B33" s="90"/>
      <c r="C33" s="120" t="s">
        <v>79</v>
      </c>
      <c r="D33" s="90"/>
      <c r="E33" s="234"/>
      <c r="F33" s="232" t="s">
        <v>80</v>
      </c>
      <c r="G33" s="234"/>
      <c r="H33" s="119"/>
      <c r="I33" s="90"/>
      <c r="J33" s="90"/>
      <c r="K33" s="230" t="s">
        <v>81</v>
      </c>
      <c r="L33" s="232" t="s">
        <v>82</v>
      </c>
      <c r="M33" s="234"/>
      <c r="N33" s="90"/>
      <c r="O33" s="90"/>
      <c r="P33" s="90"/>
      <c r="Q33" s="90"/>
      <c r="R33" s="90"/>
      <c r="S33" s="90"/>
      <c r="T33" s="90"/>
      <c r="U33" s="90"/>
      <c r="V33" s="90"/>
      <c r="W33" s="93"/>
      <c r="X33" s="93"/>
      <c r="Y33" s="11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76"/>
    </row>
    <row r="34" spans="2:36" ht="3" customHeight="1" hidden="1">
      <c r="B34" s="90"/>
      <c r="C34" s="90"/>
      <c r="D34" s="90"/>
      <c r="E34" s="90"/>
      <c r="F34" s="90"/>
      <c r="G34" s="90"/>
      <c r="H34" s="90"/>
      <c r="I34" s="90" t="s">
        <v>241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3"/>
      <c r="X34" s="93"/>
      <c r="Y34" s="11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76"/>
    </row>
    <row r="35" spans="2:36" ht="9">
      <c r="B35" s="93"/>
      <c r="C35" s="842" t="s">
        <v>641</v>
      </c>
      <c r="D35" s="842" t="s">
        <v>367</v>
      </c>
      <c r="E35" s="830" t="s">
        <v>1153</v>
      </c>
      <c r="F35" s="845" t="s">
        <v>1155</v>
      </c>
      <c r="G35" s="846"/>
      <c r="H35" s="830" t="s">
        <v>1093</v>
      </c>
      <c r="I35" s="98" t="s">
        <v>147</v>
      </c>
      <c r="J35" s="93"/>
      <c r="K35" s="99"/>
      <c r="L35" s="830" t="s">
        <v>1154</v>
      </c>
      <c r="M35" s="830" t="s">
        <v>1155</v>
      </c>
      <c r="N35" s="223" t="s">
        <v>287</v>
      </c>
      <c r="O35" s="93"/>
      <c r="P35" s="90"/>
      <c r="Q35" s="90"/>
      <c r="R35" s="90"/>
      <c r="S35" s="90"/>
      <c r="T35" s="90"/>
      <c r="U35" s="90"/>
      <c r="V35" s="90"/>
      <c r="W35" s="93"/>
      <c r="X35" s="93"/>
      <c r="Y35" s="11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76"/>
    </row>
    <row r="36" spans="2:36" ht="6.75" customHeight="1">
      <c r="B36" s="93"/>
      <c r="C36" s="843"/>
      <c r="D36" s="843"/>
      <c r="E36" s="831"/>
      <c r="F36" s="847"/>
      <c r="G36" s="848"/>
      <c r="H36" s="831"/>
      <c r="I36" s="100" t="s">
        <v>289</v>
      </c>
      <c r="J36" s="93"/>
      <c r="K36" s="95"/>
      <c r="L36" s="832"/>
      <c r="M36" s="832"/>
      <c r="N36" s="241" t="s">
        <v>968</v>
      </c>
      <c r="O36" s="93"/>
      <c r="P36" s="90"/>
      <c r="Q36" s="90"/>
      <c r="R36" s="90"/>
      <c r="S36" s="90"/>
      <c r="T36" s="90"/>
      <c r="U36" s="90"/>
      <c r="V36" s="90"/>
      <c r="W36" s="93"/>
      <c r="X36" s="93"/>
      <c r="Y36" s="11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76"/>
    </row>
    <row r="37" spans="2:36" ht="9">
      <c r="B37" s="93"/>
      <c r="C37" s="843"/>
      <c r="D37" s="843"/>
      <c r="E37" s="831"/>
      <c r="F37" s="100" t="s">
        <v>969</v>
      </c>
      <c r="G37" s="98" t="s">
        <v>613</v>
      </c>
      <c r="H37" s="831"/>
      <c r="I37" s="228" t="s">
        <v>941</v>
      </c>
      <c r="J37" s="93"/>
      <c r="K37" s="90" t="s">
        <v>774</v>
      </c>
      <c r="L37" s="220">
        <f>L43+L44+L45+L47+L48+L49+L50</f>
        <v>2165</v>
      </c>
      <c r="M37" s="220">
        <f>M43+M44+M45+M47+M48+M49+M50</f>
        <v>2154</v>
      </c>
      <c r="N37" s="220">
        <f>M37-L37</f>
        <v>-11</v>
      </c>
      <c r="O37" s="90"/>
      <c r="P37" s="90"/>
      <c r="Q37" s="90"/>
      <c r="R37" s="90"/>
      <c r="S37" s="90"/>
      <c r="T37" s="90"/>
      <c r="U37" s="90"/>
      <c r="V37" s="90"/>
      <c r="W37" s="93"/>
      <c r="X37" s="93"/>
      <c r="Y37" s="11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76"/>
    </row>
    <row r="38" spans="2:35" ht="9">
      <c r="B38" s="93"/>
      <c r="C38" s="844"/>
      <c r="D38" s="844"/>
      <c r="E38" s="832"/>
      <c r="F38" s="226" t="s">
        <v>775</v>
      </c>
      <c r="G38" s="226" t="s">
        <v>776</v>
      </c>
      <c r="H38" s="832"/>
      <c r="I38" s="226" t="s">
        <v>959</v>
      </c>
      <c r="J38" s="93"/>
      <c r="K38" s="92" t="s">
        <v>991</v>
      </c>
      <c r="L38" s="220"/>
      <c r="M38" s="220"/>
      <c r="N38" s="22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106"/>
      <c r="Z38" s="90"/>
      <c r="AA38" s="90"/>
      <c r="AB38" s="90"/>
      <c r="AC38" s="90"/>
      <c r="AD38" s="90"/>
      <c r="AE38" s="90"/>
      <c r="AF38" s="90"/>
      <c r="AG38" s="90"/>
      <c r="AH38" s="90"/>
      <c r="AI38" s="90"/>
    </row>
    <row r="39" spans="2:35" ht="9">
      <c r="B39" s="90"/>
      <c r="C39" s="90" t="s">
        <v>792</v>
      </c>
      <c r="D39" s="110" t="s">
        <v>707</v>
      </c>
      <c r="E39" s="90">
        <v>75</v>
      </c>
      <c r="F39" s="90">
        <v>56</v>
      </c>
      <c r="G39" s="90">
        <v>30</v>
      </c>
      <c r="H39" s="137">
        <f>F39/E39*100</f>
        <v>74.66666666666667</v>
      </c>
      <c r="I39" s="220">
        <f>F39-E39</f>
        <v>-19</v>
      </c>
      <c r="J39" s="90"/>
      <c r="K39" s="90" t="s">
        <v>128</v>
      </c>
      <c r="L39" s="220">
        <v>879</v>
      </c>
      <c r="M39" s="220">
        <v>1039</v>
      </c>
      <c r="N39" s="220">
        <f>M39-L39</f>
        <v>160</v>
      </c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106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2:35" ht="9">
      <c r="B40" s="90"/>
      <c r="C40" s="90" t="s">
        <v>793</v>
      </c>
      <c r="D40" s="110" t="s">
        <v>315</v>
      </c>
      <c r="E40" s="90">
        <v>40</v>
      </c>
      <c r="F40" s="90">
        <v>55</v>
      </c>
      <c r="G40" s="90">
        <v>24</v>
      </c>
      <c r="H40" s="137">
        <f>F40/E40*100</f>
        <v>137.5</v>
      </c>
      <c r="I40" s="220">
        <f aca="true" t="shared" si="0" ref="I40:I57">F40-E40</f>
        <v>15</v>
      </c>
      <c r="J40" s="90"/>
      <c r="K40" s="92" t="s">
        <v>992</v>
      </c>
      <c r="L40" s="220"/>
      <c r="M40" s="220"/>
      <c r="N40" s="22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106"/>
      <c r="Z40" s="90"/>
      <c r="AA40" s="90"/>
      <c r="AB40" s="90"/>
      <c r="AC40" s="90"/>
      <c r="AD40" s="90"/>
      <c r="AE40" s="90"/>
      <c r="AF40" s="90"/>
      <c r="AG40" s="90"/>
      <c r="AH40" s="90"/>
      <c r="AI40" s="90"/>
    </row>
    <row r="41" spans="2:35" ht="9.75" customHeight="1">
      <c r="B41" s="90"/>
      <c r="C41" s="90" t="s">
        <v>794</v>
      </c>
      <c r="D41" s="110" t="s">
        <v>316</v>
      </c>
      <c r="E41" s="90">
        <v>41</v>
      </c>
      <c r="F41" s="90">
        <v>47</v>
      </c>
      <c r="G41" s="90">
        <v>24</v>
      </c>
      <c r="H41" s="137">
        <f>F41/E41*100</f>
        <v>114.6341463414634</v>
      </c>
      <c r="I41" s="220">
        <f t="shared" si="0"/>
        <v>6</v>
      </c>
      <c r="J41" s="90"/>
      <c r="K41" s="90" t="s">
        <v>993</v>
      </c>
      <c r="L41" s="220"/>
      <c r="M41" s="220"/>
      <c r="N41" s="22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106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2:35" ht="9">
      <c r="B42" s="90"/>
      <c r="C42" s="90" t="s">
        <v>795</v>
      </c>
      <c r="D42" s="110" t="s">
        <v>317</v>
      </c>
      <c r="E42" s="90">
        <v>73</v>
      </c>
      <c r="F42" s="90">
        <v>110</v>
      </c>
      <c r="G42" s="90">
        <v>31</v>
      </c>
      <c r="H42" s="137">
        <f aca="true" t="shared" si="1" ref="H42:H57">F42/E42*100</f>
        <v>150.68493150684932</v>
      </c>
      <c r="I42" s="220">
        <f t="shared" si="0"/>
        <v>37</v>
      </c>
      <c r="J42" s="90"/>
      <c r="K42" s="92" t="s">
        <v>994</v>
      </c>
      <c r="L42" s="220"/>
      <c r="M42" s="220"/>
      <c r="N42" s="22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106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35" ht="9">
      <c r="B43" s="90"/>
      <c r="C43" s="90" t="s">
        <v>796</v>
      </c>
      <c r="D43" s="110" t="s">
        <v>318</v>
      </c>
      <c r="E43" s="90">
        <v>70</v>
      </c>
      <c r="F43" s="90">
        <v>122</v>
      </c>
      <c r="G43" s="90">
        <v>62</v>
      </c>
      <c r="H43" s="137">
        <f t="shared" si="1"/>
        <v>174.28571428571428</v>
      </c>
      <c r="I43" s="220">
        <f t="shared" si="0"/>
        <v>52</v>
      </c>
      <c r="J43" s="90"/>
      <c r="K43" s="90" t="s">
        <v>368</v>
      </c>
      <c r="L43" s="220">
        <v>311</v>
      </c>
      <c r="M43" s="220">
        <v>259</v>
      </c>
      <c r="N43" s="220">
        <f>M43-L43</f>
        <v>-52</v>
      </c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106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2:35" ht="9">
      <c r="B44" s="90"/>
      <c r="C44" s="90" t="s">
        <v>797</v>
      </c>
      <c r="D44" s="110" t="s">
        <v>319</v>
      </c>
      <c r="E44" s="90">
        <v>47</v>
      </c>
      <c r="F44" s="90">
        <v>77</v>
      </c>
      <c r="G44" s="90">
        <v>41</v>
      </c>
      <c r="H44" s="137">
        <f t="shared" si="1"/>
        <v>163.82978723404256</v>
      </c>
      <c r="I44" s="220">
        <f t="shared" si="0"/>
        <v>30</v>
      </c>
      <c r="J44" s="90"/>
      <c r="K44" s="90" t="s">
        <v>115</v>
      </c>
      <c r="L44" s="220">
        <v>85</v>
      </c>
      <c r="M44" s="220">
        <v>92</v>
      </c>
      <c r="N44" s="220">
        <f>M44-L44</f>
        <v>7</v>
      </c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106"/>
      <c r="Z44" s="90"/>
      <c r="AA44" s="90"/>
      <c r="AB44" s="90"/>
      <c r="AC44" s="90"/>
      <c r="AD44" s="90"/>
      <c r="AE44" s="90"/>
      <c r="AF44" s="90"/>
      <c r="AG44" s="90"/>
      <c r="AH44" s="90"/>
      <c r="AI44" s="90"/>
    </row>
    <row r="45" spans="2:35" ht="9">
      <c r="B45" s="90"/>
      <c r="C45" s="90" t="s">
        <v>459</v>
      </c>
      <c r="D45" s="110" t="s">
        <v>320</v>
      </c>
      <c r="E45" s="90">
        <v>50</v>
      </c>
      <c r="F45" s="90">
        <v>41</v>
      </c>
      <c r="G45" s="90">
        <v>9</v>
      </c>
      <c r="H45" s="137">
        <f t="shared" si="1"/>
        <v>82</v>
      </c>
      <c r="I45" s="220">
        <f t="shared" si="0"/>
        <v>-9</v>
      </c>
      <c r="J45" s="90"/>
      <c r="K45" s="90" t="s">
        <v>815</v>
      </c>
      <c r="L45" s="220">
        <v>103</v>
      </c>
      <c r="M45" s="220">
        <v>107</v>
      </c>
      <c r="N45" s="220">
        <f>M45-L45</f>
        <v>4</v>
      </c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106"/>
      <c r="Z45" s="90"/>
      <c r="AA45" s="90"/>
      <c r="AB45" s="90"/>
      <c r="AC45" s="90"/>
      <c r="AD45" s="90"/>
      <c r="AE45" s="90"/>
      <c r="AF45" s="90"/>
      <c r="AG45" s="90"/>
      <c r="AH45" s="90"/>
      <c r="AI45" s="90"/>
    </row>
    <row r="46" spans="2:35" ht="9">
      <c r="B46" s="90"/>
      <c r="C46" s="90" t="s">
        <v>460</v>
      </c>
      <c r="D46" s="110" t="s">
        <v>321</v>
      </c>
      <c r="E46" s="90">
        <v>50</v>
      </c>
      <c r="F46" s="90">
        <v>60</v>
      </c>
      <c r="G46" s="90">
        <v>30</v>
      </c>
      <c r="H46" s="137">
        <f t="shared" si="1"/>
        <v>120</v>
      </c>
      <c r="I46" s="220">
        <f t="shared" si="0"/>
        <v>10</v>
      </c>
      <c r="J46" s="90"/>
      <c r="K46" s="92" t="s">
        <v>816</v>
      </c>
      <c r="L46" s="220"/>
      <c r="M46" s="220"/>
      <c r="N46" s="220" t="s">
        <v>670</v>
      </c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106"/>
      <c r="Z46" s="90"/>
      <c r="AA46" s="90"/>
      <c r="AB46" s="90"/>
      <c r="AC46" s="90"/>
      <c r="AD46" s="90"/>
      <c r="AE46" s="90"/>
      <c r="AF46" s="90"/>
      <c r="AG46" s="90"/>
      <c r="AH46" s="90"/>
      <c r="AI46" s="90"/>
    </row>
    <row r="47" spans="2:35" ht="9">
      <c r="B47" s="90"/>
      <c r="C47" s="90" t="s">
        <v>450</v>
      </c>
      <c r="D47" s="110" t="s">
        <v>322</v>
      </c>
      <c r="E47" s="90">
        <v>27</v>
      </c>
      <c r="F47" s="90">
        <v>21</v>
      </c>
      <c r="G47" s="90">
        <v>10</v>
      </c>
      <c r="H47" s="137">
        <f t="shared" si="1"/>
        <v>77.77777777777779</v>
      </c>
      <c r="I47" s="220">
        <f t="shared" si="0"/>
        <v>-6</v>
      </c>
      <c r="J47" s="90"/>
      <c r="K47" s="90" t="s">
        <v>116</v>
      </c>
      <c r="L47" s="220">
        <v>951</v>
      </c>
      <c r="M47" s="220">
        <v>1036</v>
      </c>
      <c r="N47" s="220">
        <f>M47-L47</f>
        <v>85</v>
      </c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106"/>
      <c r="Z47" s="90"/>
      <c r="AA47" s="90"/>
      <c r="AB47" s="90"/>
      <c r="AC47" s="90"/>
      <c r="AD47" s="90"/>
      <c r="AE47" s="90"/>
      <c r="AF47" s="90"/>
      <c r="AG47" s="90"/>
      <c r="AH47" s="90"/>
      <c r="AI47" s="90"/>
    </row>
    <row r="48" spans="2:35" ht="9">
      <c r="B48" s="90"/>
      <c r="C48" s="90" t="s">
        <v>451</v>
      </c>
      <c r="D48" s="110" t="s">
        <v>323</v>
      </c>
      <c r="E48" s="90">
        <v>21</v>
      </c>
      <c r="F48" s="90">
        <v>49</v>
      </c>
      <c r="G48" s="90">
        <v>37</v>
      </c>
      <c r="H48" s="137">
        <f t="shared" si="1"/>
        <v>233.33333333333334</v>
      </c>
      <c r="I48" s="220">
        <f t="shared" si="0"/>
        <v>28</v>
      </c>
      <c r="J48" s="90"/>
      <c r="K48" s="90" t="s">
        <v>117</v>
      </c>
      <c r="L48" s="220">
        <v>591</v>
      </c>
      <c r="M48" s="220">
        <v>528</v>
      </c>
      <c r="N48" s="220">
        <f>M48-L48</f>
        <v>-63</v>
      </c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106"/>
      <c r="Z48" s="90"/>
      <c r="AA48" s="90"/>
      <c r="AB48" s="90"/>
      <c r="AC48" s="90"/>
      <c r="AD48" s="90"/>
      <c r="AE48" s="90"/>
      <c r="AF48" s="90"/>
      <c r="AG48" s="90"/>
      <c r="AH48" s="90"/>
      <c r="AI48" s="90"/>
    </row>
    <row r="49" spans="2:35" ht="9">
      <c r="B49" s="90"/>
      <c r="C49" s="90" t="s">
        <v>760</v>
      </c>
      <c r="D49" s="110" t="s">
        <v>324</v>
      </c>
      <c r="E49" s="90">
        <v>41</v>
      </c>
      <c r="F49" s="90">
        <v>42</v>
      </c>
      <c r="G49" s="90">
        <v>22</v>
      </c>
      <c r="H49" s="137">
        <f t="shared" si="1"/>
        <v>102.4390243902439</v>
      </c>
      <c r="I49" s="220">
        <f t="shared" si="0"/>
        <v>1</v>
      </c>
      <c r="J49" s="90"/>
      <c r="K49" s="90" t="s">
        <v>118</v>
      </c>
      <c r="L49" s="220">
        <v>105</v>
      </c>
      <c r="M49" s="220">
        <v>105</v>
      </c>
      <c r="N49" s="220">
        <f>M49-L49</f>
        <v>0</v>
      </c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106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9">
      <c r="B50" s="90"/>
      <c r="C50" s="90" t="s">
        <v>461</v>
      </c>
      <c r="D50" s="110" t="s">
        <v>325</v>
      </c>
      <c r="E50" s="90">
        <v>74</v>
      </c>
      <c r="F50" s="90">
        <v>36</v>
      </c>
      <c r="G50" s="90">
        <v>24</v>
      </c>
      <c r="H50" s="137">
        <f t="shared" si="1"/>
        <v>48.64864864864865</v>
      </c>
      <c r="I50" s="220">
        <f t="shared" si="0"/>
        <v>-38</v>
      </c>
      <c r="J50" s="90"/>
      <c r="K50" s="95" t="s">
        <v>710</v>
      </c>
      <c r="L50" s="244">
        <v>19</v>
      </c>
      <c r="M50" s="244">
        <v>27</v>
      </c>
      <c r="N50" s="244">
        <f>M50-L50</f>
        <v>8</v>
      </c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106"/>
      <c r="Z50" s="90"/>
      <c r="AA50" s="90"/>
      <c r="AB50" s="90"/>
      <c r="AC50" s="90"/>
      <c r="AD50" s="90"/>
      <c r="AE50" s="90"/>
      <c r="AF50" s="90"/>
      <c r="AG50" s="90"/>
      <c r="AH50" s="90"/>
      <c r="AI50" s="90"/>
    </row>
    <row r="51" spans="2:35" ht="9">
      <c r="B51" s="90"/>
      <c r="C51" s="90" t="s">
        <v>462</v>
      </c>
      <c r="D51" s="110" t="s">
        <v>326</v>
      </c>
      <c r="E51" s="90">
        <v>65</v>
      </c>
      <c r="F51" s="90">
        <v>35</v>
      </c>
      <c r="G51" s="90">
        <v>16</v>
      </c>
      <c r="H51" s="137">
        <f t="shared" si="1"/>
        <v>53.84615384615385</v>
      </c>
      <c r="I51" s="220">
        <f t="shared" si="0"/>
        <v>-30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106"/>
      <c r="Z51" s="90"/>
      <c r="AA51" s="90"/>
      <c r="AB51" s="90"/>
      <c r="AC51" s="90"/>
      <c r="AD51" s="90"/>
      <c r="AE51" s="90"/>
      <c r="AF51" s="90"/>
      <c r="AG51" s="90"/>
      <c r="AH51" s="90"/>
      <c r="AI51" s="90"/>
    </row>
    <row r="52" spans="2:35" ht="8.25" customHeight="1">
      <c r="B52" s="90"/>
      <c r="C52" s="90" t="s">
        <v>463</v>
      </c>
      <c r="D52" s="110" t="s">
        <v>327</v>
      </c>
      <c r="E52" s="90">
        <v>38</v>
      </c>
      <c r="F52" s="90">
        <v>82</v>
      </c>
      <c r="G52" s="90">
        <v>29</v>
      </c>
      <c r="H52" s="137">
        <f t="shared" si="1"/>
        <v>215.78947368421052</v>
      </c>
      <c r="I52" s="220">
        <f t="shared" si="0"/>
        <v>44</v>
      </c>
      <c r="J52" s="90"/>
      <c r="K52" s="108" t="s">
        <v>83</v>
      </c>
      <c r="L52" s="187" t="s">
        <v>61</v>
      </c>
      <c r="M52" s="93"/>
      <c r="N52" s="93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106"/>
      <c r="Z52" s="90"/>
      <c r="AA52" s="90"/>
      <c r="AB52" s="90"/>
      <c r="AC52" s="90"/>
      <c r="AD52" s="90"/>
      <c r="AE52" s="90"/>
      <c r="AF52" s="90"/>
      <c r="AG52" s="90"/>
      <c r="AH52" s="90"/>
      <c r="AI52" s="90"/>
    </row>
    <row r="53" spans="2:35" ht="9">
      <c r="B53" s="90"/>
      <c r="C53" s="90" t="s">
        <v>464</v>
      </c>
      <c r="D53" s="110" t="s">
        <v>328</v>
      </c>
      <c r="E53" s="90">
        <v>79</v>
      </c>
      <c r="F53" s="90">
        <v>50</v>
      </c>
      <c r="G53" s="90">
        <v>29</v>
      </c>
      <c r="H53" s="137">
        <f t="shared" si="1"/>
        <v>63.29113924050633</v>
      </c>
      <c r="I53" s="220">
        <f t="shared" si="0"/>
        <v>-29</v>
      </c>
      <c r="J53" s="90"/>
      <c r="K53" s="93"/>
      <c r="L53" s="93"/>
      <c r="M53" s="94" t="s">
        <v>639</v>
      </c>
      <c r="N53" s="223" t="s">
        <v>50</v>
      </c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106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  <row r="54" spans="2:35" ht="9">
      <c r="B54" s="90"/>
      <c r="C54" s="90" t="s">
        <v>465</v>
      </c>
      <c r="D54" s="110" t="s">
        <v>329</v>
      </c>
      <c r="E54" s="90">
        <v>42</v>
      </c>
      <c r="F54" s="90">
        <v>68</v>
      </c>
      <c r="G54" s="90">
        <v>28</v>
      </c>
      <c r="H54" s="137">
        <f t="shared" si="1"/>
        <v>161.9047619047619</v>
      </c>
      <c r="I54" s="220">
        <f t="shared" si="0"/>
        <v>26</v>
      </c>
      <c r="J54" s="90"/>
      <c r="K54" s="95"/>
      <c r="L54" s="95" t="s">
        <v>670</v>
      </c>
      <c r="M54" s="158" t="s">
        <v>18</v>
      </c>
      <c r="N54" s="183" t="s">
        <v>640</v>
      </c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106"/>
      <c r="Z54" s="90"/>
      <c r="AA54" s="90"/>
      <c r="AB54" s="90"/>
      <c r="AC54" s="90"/>
      <c r="AD54" s="90"/>
      <c r="AE54" s="90"/>
      <c r="AF54" s="90"/>
      <c r="AG54" s="90"/>
      <c r="AH54" s="90"/>
      <c r="AI54" s="90"/>
    </row>
    <row r="55" spans="2:35" ht="9">
      <c r="B55" s="90"/>
      <c r="C55" s="90" t="s">
        <v>466</v>
      </c>
      <c r="D55" s="110" t="s">
        <v>330</v>
      </c>
      <c r="E55" s="90">
        <v>52</v>
      </c>
      <c r="F55" s="90">
        <v>51</v>
      </c>
      <c r="G55" s="90">
        <v>22</v>
      </c>
      <c r="H55" s="137">
        <f t="shared" si="1"/>
        <v>98.07692307692307</v>
      </c>
      <c r="I55" s="220">
        <f t="shared" si="0"/>
        <v>-1</v>
      </c>
      <c r="J55" s="93"/>
      <c r="K55" s="93" t="s">
        <v>711</v>
      </c>
      <c r="L55" s="93"/>
      <c r="M55" s="227">
        <v>19556.9</v>
      </c>
      <c r="N55" s="128">
        <v>1724.9</v>
      </c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106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2:35" ht="9">
      <c r="B56" s="90"/>
      <c r="C56" s="90" t="s">
        <v>467</v>
      </c>
      <c r="D56" s="110" t="s">
        <v>331</v>
      </c>
      <c r="E56" s="90">
        <v>1249</v>
      </c>
      <c r="F56" s="90">
        <v>1116</v>
      </c>
      <c r="G56" s="90">
        <v>549</v>
      </c>
      <c r="H56" s="137">
        <f t="shared" si="1"/>
        <v>89.35148118494796</v>
      </c>
      <c r="I56" s="220">
        <f t="shared" si="0"/>
        <v>-133</v>
      </c>
      <c r="J56" s="93"/>
      <c r="K56" s="93" t="s">
        <v>365</v>
      </c>
      <c r="L56" s="93"/>
      <c r="M56" s="128">
        <v>19556.9</v>
      </c>
      <c r="N56" s="128">
        <v>1724.9</v>
      </c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106"/>
      <c r="Z56" s="90"/>
      <c r="AA56" s="90"/>
      <c r="AB56" s="90"/>
      <c r="AC56" s="90"/>
      <c r="AD56" s="90"/>
      <c r="AE56" s="90"/>
      <c r="AF56" s="90"/>
      <c r="AG56" s="90"/>
      <c r="AH56" s="90"/>
      <c r="AI56" s="90"/>
    </row>
    <row r="57" spans="2:35" ht="9">
      <c r="B57" s="90"/>
      <c r="C57" s="90" t="s">
        <v>468</v>
      </c>
      <c r="D57" s="110" t="s">
        <v>332</v>
      </c>
      <c r="E57" s="90">
        <v>31</v>
      </c>
      <c r="F57" s="90">
        <v>36</v>
      </c>
      <c r="G57" s="90">
        <v>22</v>
      </c>
      <c r="H57" s="137">
        <f t="shared" si="1"/>
        <v>116.12903225806453</v>
      </c>
      <c r="I57" s="220">
        <f t="shared" si="0"/>
        <v>5</v>
      </c>
      <c r="J57" s="93"/>
      <c r="K57" s="93" t="s">
        <v>712</v>
      </c>
      <c r="L57" s="93"/>
      <c r="M57" s="128"/>
      <c r="N57" s="128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106"/>
      <c r="Z57" s="90"/>
      <c r="AA57" s="90"/>
      <c r="AB57" s="90"/>
      <c r="AC57" s="90"/>
      <c r="AD57" s="90"/>
      <c r="AE57" s="90"/>
      <c r="AF57" s="90"/>
      <c r="AG57" s="90"/>
      <c r="AH57" s="90"/>
      <c r="AI57" s="90"/>
    </row>
    <row r="58" spans="2:35" ht="7.5" customHeight="1">
      <c r="B58" s="90"/>
      <c r="C58" s="90"/>
      <c r="D58" s="90"/>
      <c r="E58" s="90"/>
      <c r="F58" s="90"/>
      <c r="G58" s="90"/>
      <c r="H58" s="90" t="s">
        <v>670</v>
      </c>
      <c r="I58" s="220"/>
      <c r="J58" s="93"/>
      <c r="K58" s="95" t="s">
        <v>713</v>
      </c>
      <c r="L58" s="95"/>
      <c r="M58" s="95">
        <v>54</v>
      </c>
      <c r="N58" s="95">
        <v>3</v>
      </c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106"/>
      <c r="Z58" s="90"/>
      <c r="AA58" s="90"/>
      <c r="AB58" s="90"/>
      <c r="AC58" s="90"/>
      <c r="AD58" s="90"/>
      <c r="AE58" s="90"/>
      <c r="AF58" s="90"/>
      <c r="AG58" s="90"/>
      <c r="AH58" s="90"/>
      <c r="AI58" s="90"/>
    </row>
    <row r="59" spans="2:35" ht="9">
      <c r="B59" s="90"/>
      <c r="C59" s="111" t="s">
        <v>286</v>
      </c>
      <c r="D59" s="112" t="s">
        <v>129</v>
      </c>
      <c r="E59" s="111">
        <f>SUM(E39:E58)</f>
        <v>2165</v>
      </c>
      <c r="F59" s="111">
        <f>SUM(F39:F58)</f>
        <v>2154</v>
      </c>
      <c r="G59" s="111">
        <f>SUM(G39:G58)</f>
        <v>1039</v>
      </c>
      <c r="H59" s="243">
        <f>F59/E59*100</f>
        <v>99.4919168591224</v>
      </c>
      <c r="I59" s="245">
        <f>F59-E59</f>
        <v>-11</v>
      </c>
      <c r="J59" s="93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106"/>
      <c r="Z59" s="90"/>
      <c r="AA59" s="90"/>
      <c r="AB59" s="90"/>
      <c r="AC59" s="90"/>
      <c r="AD59" s="90"/>
      <c r="AE59" s="90"/>
      <c r="AF59" s="90"/>
      <c r="AG59" s="90"/>
      <c r="AH59" s="90"/>
      <c r="AI59" s="90"/>
    </row>
    <row r="60" spans="2:35" ht="9">
      <c r="B60" s="90"/>
      <c r="C60" s="91"/>
      <c r="D60" s="91"/>
      <c r="E60" s="91"/>
      <c r="F60" s="91"/>
      <c r="G60" s="91"/>
      <c r="H60" s="91"/>
      <c r="I60" s="91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106"/>
      <c r="Z60" s="90"/>
      <c r="AA60" s="90"/>
      <c r="AB60" s="90"/>
      <c r="AC60" s="90"/>
      <c r="AD60" s="90"/>
      <c r="AE60" s="90"/>
      <c r="AF60" s="90"/>
      <c r="AG60" s="90"/>
      <c r="AH60" s="90"/>
      <c r="AI60" s="90"/>
    </row>
    <row r="61" ht="9">
      <c r="F61" s="68" t="s">
        <v>1143</v>
      </c>
    </row>
    <row r="63" ht="9">
      <c r="M63" s="68" t="s">
        <v>670</v>
      </c>
    </row>
  </sheetData>
  <sheetProtection/>
  <mergeCells count="38">
    <mergeCell ref="AF5:AF6"/>
    <mergeCell ref="S21:T21"/>
    <mergeCell ref="AG5:AG6"/>
    <mergeCell ref="X5:X8"/>
    <mergeCell ref="Y5:Y8"/>
    <mergeCell ref="Z5:AA6"/>
    <mergeCell ref="AB5:AB8"/>
    <mergeCell ref="S10:T10"/>
    <mergeCell ref="S12:T12"/>
    <mergeCell ref="S13:T13"/>
    <mergeCell ref="S27:T27"/>
    <mergeCell ref="S28:T28"/>
    <mergeCell ref="W5:W8"/>
    <mergeCell ref="S31:T31"/>
    <mergeCell ref="S26:T26"/>
    <mergeCell ref="S8:T8"/>
    <mergeCell ref="S9:T9"/>
    <mergeCell ref="S16:T16"/>
    <mergeCell ref="S15:T15"/>
    <mergeCell ref="L5:M5"/>
    <mergeCell ref="L6:M6"/>
    <mergeCell ref="S11:T11"/>
    <mergeCell ref="S25:T25"/>
    <mergeCell ref="S17:T17"/>
    <mergeCell ref="S22:T22"/>
    <mergeCell ref="S23:T23"/>
    <mergeCell ref="S18:T18"/>
    <mergeCell ref="S20:T20"/>
    <mergeCell ref="S24:T24"/>
    <mergeCell ref="S32:T32"/>
    <mergeCell ref="S30:T30"/>
    <mergeCell ref="H35:H38"/>
    <mergeCell ref="L35:L36"/>
    <mergeCell ref="M35:M36"/>
    <mergeCell ref="C35:C38"/>
    <mergeCell ref="D35:D38"/>
    <mergeCell ref="E35:E38"/>
    <mergeCell ref="F35:G36"/>
  </mergeCells>
  <printOptions/>
  <pageMargins left="0.393700787401575" right="0.196850393700787" top="0.19" bottom="0.196850393700787" header="0.196850393700787" footer="0.196850393700787"/>
  <pageSetup horizontalDpi="300" verticalDpi="300" orientation="landscape" paperSize="9" r:id="rId4"/>
  <headerFooter alignWithMargins="0">
    <oddHeader>&amp;L&amp;8&amp;USection 7. Unemplyoment</oddHeader>
    <oddFooter xml:space="preserve">&amp;L&amp;18 &amp;R&amp;"Arial Mon,Regular"&amp;18 24   </oddFooter>
  </headerFooter>
  <legacyDrawing r:id="rId3"/>
  <oleObjects>
    <oleObject progId="Equation.3" shapeId="700912" r:id="rId1"/>
    <oleObject progId="Equation.3" shapeId="2334211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12.625" style="0" customWidth="1"/>
    <col min="2" max="2" width="4.75390625" style="0" customWidth="1"/>
    <col min="3" max="6" width="8.75390625" style="0" customWidth="1"/>
    <col min="7" max="7" width="8.00390625" style="0" customWidth="1"/>
    <col min="8" max="8" width="8.75390625" style="0" customWidth="1"/>
    <col min="9" max="9" width="7.00390625" style="0" customWidth="1"/>
    <col min="10" max="16" width="8.75390625" style="0" customWidth="1"/>
  </cols>
  <sheetData>
    <row r="1" spans="1:25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ht="15.75">
      <c r="A3" s="119"/>
      <c r="B3" s="119"/>
      <c r="C3" s="119"/>
      <c r="D3" s="119"/>
      <c r="E3" s="119"/>
      <c r="F3" s="327" t="s">
        <v>312</v>
      </c>
      <c r="G3" s="119"/>
      <c r="I3" s="327"/>
      <c r="J3" s="327"/>
      <c r="K3" s="327"/>
      <c r="L3" s="327"/>
      <c r="M3" s="327"/>
      <c r="N3" s="327"/>
      <c r="O3" s="327"/>
      <c r="P3" s="327"/>
      <c r="Q3" s="119"/>
      <c r="R3" s="119"/>
      <c r="S3" s="119"/>
      <c r="T3" s="119"/>
      <c r="U3" s="119"/>
      <c r="V3" s="119"/>
      <c r="W3" s="119"/>
      <c r="X3" s="119"/>
      <c r="Y3" s="119"/>
    </row>
    <row r="4" spans="1:25" ht="15.75">
      <c r="A4" s="119"/>
      <c r="B4" s="119"/>
      <c r="C4" s="119"/>
      <c r="D4" s="119"/>
      <c r="E4" s="119"/>
      <c r="F4" s="119"/>
      <c r="G4" s="119"/>
      <c r="H4" s="327"/>
      <c r="I4" s="327"/>
      <c r="J4" s="327"/>
      <c r="K4" s="327"/>
      <c r="L4" s="327"/>
      <c r="M4" s="327"/>
      <c r="N4" s="327"/>
      <c r="O4" s="327"/>
      <c r="P4" s="327"/>
      <c r="Q4" s="119"/>
      <c r="R4" s="119"/>
      <c r="S4" s="119"/>
      <c r="T4" s="119"/>
      <c r="U4" s="119"/>
      <c r="V4" s="119"/>
      <c r="W4" s="119"/>
      <c r="X4" s="119"/>
      <c r="Y4" s="119"/>
    </row>
    <row r="5" spans="1:25" ht="15.75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119"/>
      <c r="R5" s="119"/>
      <c r="S5" s="119"/>
      <c r="T5" s="119"/>
      <c r="U5" s="119"/>
      <c r="V5" s="119"/>
      <c r="W5" s="119"/>
      <c r="X5" s="119"/>
      <c r="Y5" s="119"/>
    </row>
    <row r="6" spans="1:25" ht="12.75" customHeight="1">
      <c r="A6" s="856" t="s">
        <v>470</v>
      </c>
      <c r="B6" s="861" t="s">
        <v>127</v>
      </c>
      <c r="C6" s="859" t="s">
        <v>1014</v>
      </c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119"/>
      <c r="R6" s="119"/>
      <c r="S6" s="119"/>
      <c r="T6" s="119"/>
      <c r="U6" s="119"/>
      <c r="V6" s="119"/>
      <c r="W6" s="119"/>
      <c r="X6" s="119"/>
      <c r="Y6" s="119"/>
    </row>
    <row r="7" spans="1:25" ht="12.75" customHeight="1">
      <c r="A7" s="857"/>
      <c r="B7" s="861"/>
      <c r="C7" s="856" t="s">
        <v>1002</v>
      </c>
      <c r="D7" s="856" t="s">
        <v>1003</v>
      </c>
      <c r="E7" s="856" t="s">
        <v>1004</v>
      </c>
      <c r="F7" s="856" t="s">
        <v>1005</v>
      </c>
      <c r="G7" s="856" t="s">
        <v>1006</v>
      </c>
      <c r="H7" s="856" t="s">
        <v>1007</v>
      </c>
      <c r="I7" s="856" t="s">
        <v>313</v>
      </c>
      <c r="J7" s="856" t="s">
        <v>1008</v>
      </c>
      <c r="K7" s="856" t="s">
        <v>1009</v>
      </c>
      <c r="L7" s="856" t="s">
        <v>1010</v>
      </c>
      <c r="M7" s="856" t="s">
        <v>1011</v>
      </c>
      <c r="N7" s="856" t="s">
        <v>314</v>
      </c>
      <c r="O7" s="856" t="s">
        <v>1012</v>
      </c>
      <c r="P7" s="781" t="s">
        <v>1013</v>
      </c>
      <c r="Q7" s="119"/>
      <c r="R7" s="119"/>
      <c r="S7" s="119"/>
      <c r="T7" s="119"/>
      <c r="U7" s="119"/>
      <c r="V7" s="119"/>
      <c r="W7" s="119"/>
      <c r="X7" s="119"/>
      <c r="Y7" s="119"/>
    </row>
    <row r="8" spans="1:25" ht="12.75">
      <c r="A8" s="857"/>
      <c r="B8" s="861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60"/>
      <c r="Q8" s="119"/>
      <c r="R8" s="119"/>
      <c r="S8" s="119"/>
      <c r="T8" s="119"/>
      <c r="U8" s="119"/>
      <c r="V8" s="119"/>
      <c r="W8" s="119"/>
      <c r="X8" s="119"/>
      <c r="Y8" s="119"/>
    </row>
    <row r="9" spans="1:25" ht="74.25" customHeight="1">
      <c r="A9" s="858"/>
      <c r="B9" s="862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782"/>
      <c r="Q9" s="119"/>
      <c r="R9" s="119"/>
      <c r="S9" s="119"/>
      <c r="T9" s="119"/>
      <c r="U9" s="119"/>
      <c r="V9" s="119"/>
      <c r="W9" s="119"/>
      <c r="X9" s="119"/>
      <c r="Y9" s="119"/>
    </row>
    <row r="10" spans="1:25" ht="12.75">
      <c r="A10" s="361" t="s">
        <v>47</v>
      </c>
      <c r="B10" s="363">
        <f>SUM(C10:P10)</f>
        <v>94</v>
      </c>
      <c r="C10" s="106">
        <v>62</v>
      </c>
      <c r="D10" s="106">
        <v>1</v>
      </c>
      <c r="E10" s="106">
        <v>11</v>
      </c>
      <c r="F10" s="106"/>
      <c r="G10" s="106">
        <v>10</v>
      </c>
      <c r="H10" s="106">
        <v>3</v>
      </c>
      <c r="I10" s="106">
        <v>3</v>
      </c>
      <c r="J10" s="106"/>
      <c r="K10" s="106"/>
      <c r="L10" s="106"/>
      <c r="M10" s="106">
        <v>1</v>
      </c>
      <c r="N10" s="106"/>
      <c r="O10" s="106">
        <v>2</v>
      </c>
      <c r="P10" s="106">
        <v>1</v>
      </c>
      <c r="Q10" s="119"/>
      <c r="R10" s="119"/>
      <c r="S10" s="119"/>
      <c r="T10" s="119"/>
      <c r="U10" s="119"/>
      <c r="V10" s="119"/>
      <c r="W10" s="119"/>
      <c r="X10" s="119"/>
      <c r="Y10" s="119"/>
    </row>
    <row r="11" spans="1:25" ht="12.75">
      <c r="A11" s="329" t="s">
        <v>48</v>
      </c>
      <c r="B11" s="315">
        <f>SUM(C11:P11)</f>
        <v>60</v>
      </c>
      <c r="C11" s="106">
        <v>39</v>
      </c>
      <c r="D11" s="106"/>
      <c r="E11" s="106">
        <v>1</v>
      </c>
      <c r="F11" s="106"/>
      <c r="G11" s="106">
        <v>1</v>
      </c>
      <c r="H11" s="106">
        <v>15</v>
      </c>
      <c r="I11" s="106"/>
      <c r="J11" s="106"/>
      <c r="K11" s="106">
        <v>1</v>
      </c>
      <c r="L11" s="106">
        <v>1</v>
      </c>
      <c r="M11" s="106">
        <v>1</v>
      </c>
      <c r="N11" s="106"/>
      <c r="O11" s="106"/>
      <c r="P11" s="106">
        <v>1</v>
      </c>
      <c r="Q11" s="119"/>
      <c r="R11" s="119"/>
      <c r="S11" s="119"/>
      <c r="T11" s="119"/>
      <c r="U11" s="119"/>
      <c r="V11" s="119"/>
      <c r="W11" s="119"/>
      <c r="X11" s="119"/>
      <c r="Y11" s="119"/>
    </row>
    <row r="12" spans="1:25" ht="12.75">
      <c r="A12" s="329" t="s">
        <v>722</v>
      </c>
      <c r="B12" s="315">
        <f>SUM(C12:P12)</f>
        <v>49</v>
      </c>
      <c r="C12" s="106">
        <v>22</v>
      </c>
      <c r="D12" s="106">
        <v>1</v>
      </c>
      <c r="E12" s="106">
        <v>3</v>
      </c>
      <c r="F12" s="106"/>
      <c r="G12" s="106">
        <v>14</v>
      </c>
      <c r="H12" s="106"/>
      <c r="I12" s="106">
        <v>2</v>
      </c>
      <c r="J12" s="106">
        <v>1</v>
      </c>
      <c r="K12" s="106">
        <v>4</v>
      </c>
      <c r="L12" s="106"/>
      <c r="M12" s="106">
        <v>2</v>
      </c>
      <c r="N12" s="106"/>
      <c r="O12" s="106"/>
      <c r="P12" s="106"/>
      <c r="Q12" s="119"/>
      <c r="R12" s="119"/>
      <c r="S12" s="119"/>
      <c r="T12" s="119"/>
      <c r="U12" s="119"/>
      <c r="V12" s="119"/>
      <c r="W12" s="119"/>
      <c r="X12" s="119"/>
      <c r="Y12" s="119"/>
    </row>
    <row r="13" spans="1:25" ht="12.75">
      <c r="A13" s="329" t="s">
        <v>49</v>
      </c>
      <c r="B13" s="315">
        <f>SUM(C13:P13)</f>
        <v>81</v>
      </c>
      <c r="C13" s="106">
        <v>20</v>
      </c>
      <c r="D13" s="106"/>
      <c r="E13" s="106">
        <v>7</v>
      </c>
      <c r="F13" s="106"/>
      <c r="G13" s="106">
        <v>11</v>
      </c>
      <c r="H13" s="106">
        <v>24</v>
      </c>
      <c r="I13" s="106">
        <v>8</v>
      </c>
      <c r="J13" s="106"/>
      <c r="K13" s="106"/>
      <c r="L13" s="106"/>
      <c r="M13" s="106">
        <v>2</v>
      </c>
      <c r="N13" s="106"/>
      <c r="O13" s="106"/>
      <c r="P13" s="106">
        <v>9</v>
      </c>
      <c r="Q13" s="119"/>
      <c r="R13" s="119"/>
      <c r="S13" s="119"/>
      <c r="T13" s="119"/>
      <c r="U13" s="119"/>
      <c r="V13" s="119"/>
      <c r="W13" s="119"/>
      <c r="X13" s="119"/>
      <c r="Y13" s="119"/>
    </row>
    <row r="14" spans="1:25" ht="12.75">
      <c r="A14" s="329" t="s">
        <v>644</v>
      </c>
      <c r="B14" s="315">
        <f>SUM(C14:P14)</f>
        <v>63</v>
      </c>
      <c r="C14" s="106">
        <v>19</v>
      </c>
      <c r="D14" s="106">
        <v>1</v>
      </c>
      <c r="E14" s="106"/>
      <c r="F14" s="106"/>
      <c r="G14" s="106">
        <v>22</v>
      </c>
      <c r="H14" s="106">
        <v>9</v>
      </c>
      <c r="I14" s="106">
        <v>1</v>
      </c>
      <c r="J14" s="106"/>
      <c r="K14" s="106">
        <v>2</v>
      </c>
      <c r="L14" s="106"/>
      <c r="M14" s="106">
        <v>2</v>
      </c>
      <c r="N14" s="106">
        <v>3</v>
      </c>
      <c r="O14" s="106"/>
      <c r="P14" s="106">
        <v>4</v>
      </c>
      <c r="Q14" s="119"/>
      <c r="R14" s="119"/>
      <c r="S14" s="119"/>
      <c r="T14" s="119"/>
      <c r="U14" s="119"/>
      <c r="V14" s="119"/>
      <c r="W14" s="119"/>
      <c r="X14" s="119"/>
      <c r="Y14" s="119"/>
    </row>
    <row r="15" spans="1:25" ht="12.75">
      <c r="A15" s="329" t="s">
        <v>863</v>
      </c>
      <c r="B15" s="315">
        <f aca="true" t="shared" si="0" ref="B15:B29">SUM(C15:P15)</f>
        <v>117</v>
      </c>
      <c r="C15" s="106">
        <v>60</v>
      </c>
      <c r="D15" s="106"/>
      <c r="E15" s="106">
        <v>2</v>
      </c>
      <c r="F15" s="106"/>
      <c r="G15" s="106">
        <v>34</v>
      </c>
      <c r="H15" s="106">
        <v>18</v>
      </c>
      <c r="I15" s="106"/>
      <c r="J15" s="106"/>
      <c r="K15" s="106"/>
      <c r="L15" s="106"/>
      <c r="M15" s="106"/>
      <c r="N15" s="106"/>
      <c r="O15" s="106"/>
      <c r="P15" s="106">
        <v>3</v>
      </c>
      <c r="Q15" s="119"/>
      <c r="R15" s="119"/>
      <c r="S15" s="119"/>
      <c r="T15" s="119"/>
      <c r="U15" s="119"/>
      <c r="V15" s="119"/>
      <c r="W15" s="119"/>
      <c r="X15" s="119"/>
      <c r="Y15" s="119"/>
    </row>
    <row r="16" spans="1:25" ht="12.75">
      <c r="A16" s="329" t="s">
        <v>642</v>
      </c>
      <c r="B16" s="315">
        <f t="shared" si="0"/>
        <v>60</v>
      </c>
      <c r="C16" s="106">
        <v>41</v>
      </c>
      <c r="D16" s="106"/>
      <c r="E16" s="106">
        <v>14</v>
      </c>
      <c r="F16" s="106"/>
      <c r="G16" s="106">
        <v>1</v>
      </c>
      <c r="H16" s="106">
        <v>2</v>
      </c>
      <c r="I16" s="106"/>
      <c r="J16" s="106"/>
      <c r="K16" s="106"/>
      <c r="L16" s="106"/>
      <c r="M16" s="106"/>
      <c r="N16" s="106"/>
      <c r="O16" s="106"/>
      <c r="P16" s="106">
        <v>2</v>
      </c>
      <c r="Q16" s="119"/>
      <c r="R16" s="119"/>
      <c r="S16" s="119"/>
      <c r="T16" s="119"/>
      <c r="U16" s="119"/>
      <c r="V16" s="119"/>
      <c r="W16" s="119"/>
      <c r="X16" s="119"/>
      <c r="Y16" s="119"/>
    </row>
    <row r="17" spans="1:25" ht="12.75">
      <c r="A17" s="329" t="s">
        <v>20</v>
      </c>
      <c r="B17" s="315">
        <f t="shared" si="0"/>
        <v>38</v>
      </c>
      <c r="C17" s="106">
        <v>9</v>
      </c>
      <c r="D17" s="106"/>
      <c r="E17" s="106">
        <v>18</v>
      </c>
      <c r="F17" s="106"/>
      <c r="G17" s="106">
        <v>3</v>
      </c>
      <c r="H17" s="106">
        <v>3</v>
      </c>
      <c r="I17" s="106">
        <v>1</v>
      </c>
      <c r="J17" s="106"/>
      <c r="K17" s="106"/>
      <c r="L17" s="106"/>
      <c r="M17" s="106">
        <v>2</v>
      </c>
      <c r="N17" s="106"/>
      <c r="O17" s="106"/>
      <c r="P17" s="106">
        <v>2</v>
      </c>
      <c r="Q17" s="119"/>
      <c r="R17" s="119"/>
      <c r="S17" s="119"/>
      <c r="T17" s="119"/>
      <c r="U17" s="119"/>
      <c r="V17" s="119"/>
      <c r="W17" s="119"/>
      <c r="X17" s="119"/>
      <c r="Y17" s="119"/>
    </row>
    <row r="18" spans="1:25" ht="12.75">
      <c r="A18" s="329" t="s">
        <v>21</v>
      </c>
      <c r="B18" s="315">
        <f t="shared" si="0"/>
        <v>55</v>
      </c>
      <c r="C18" s="106">
        <v>22</v>
      </c>
      <c r="D18" s="106"/>
      <c r="E18" s="106">
        <v>3</v>
      </c>
      <c r="F18" s="106"/>
      <c r="G18" s="106"/>
      <c r="H18" s="106">
        <v>11</v>
      </c>
      <c r="I18" s="106">
        <v>2</v>
      </c>
      <c r="J18" s="106">
        <v>3</v>
      </c>
      <c r="K18" s="106"/>
      <c r="L18" s="106"/>
      <c r="M18" s="106"/>
      <c r="N18" s="106"/>
      <c r="O18" s="106">
        <v>1</v>
      </c>
      <c r="P18" s="106">
        <v>13</v>
      </c>
      <c r="Q18" s="119"/>
      <c r="R18" s="119"/>
      <c r="S18" s="119"/>
      <c r="T18" s="119"/>
      <c r="U18" s="119"/>
      <c r="V18" s="119"/>
      <c r="W18" s="119"/>
      <c r="X18" s="119"/>
      <c r="Y18" s="119"/>
    </row>
    <row r="19" spans="1:25" ht="12.75">
      <c r="A19" s="329" t="s">
        <v>22</v>
      </c>
      <c r="B19" s="315">
        <f t="shared" si="0"/>
        <v>104</v>
      </c>
      <c r="C19" s="106">
        <v>37</v>
      </c>
      <c r="D19" s="106"/>
      <c r="E19" s="106"/>
      <c r="F19" s="106"/>
      <c r="G19" s="106">
        <v>1</v>
      </c>
      <c r="H19" s="106">
        <v>37</v>
      </c>
      <c r="I19" s="106">
        <v>6</v>
      </c>
      <c r="J19" s="106">
        <v>1</v>
      </c>
      <c r="K19" s="106"/>
      <c r="L19" s="106"/>
      <c r="M19" s="106"/>
      <c r="N19" s="106"/>
      <c r="O19" s="106"/>
      <c r="P19" s="106">
        <v>22</v>
      </c>
      <c r="Q19" s="119"/>
      <c r="R19" s="119"/>
      <c r="S19" s="119"/>
      <c r="T19" s="119"/>
      <c r="U19" s="119"/>
      <c r="V19" s="119"/>
      <c r="W19" s="119"/>
      <c r="X19" s="119"/>
      <c r="Y19" s="119"/>
    </row>
    <row r="20" spans="1:25" ht="12.75">
      <c r="A20" s="329" t="s">
        <v>602</v>
      </c>
      <c r="B20" s="315">
        <f t="shared" si="0"/>
        <v>72</v>
      </c>
      <c r="C20" s="106">
        <v>1</v>
      </c>
      <c r="D20" s="106">
        <v>6</v>
      </c>
      <c r="E20" s="106"/>
      <c r="F20" s="106">
        <v>2</v>
      </c>
      <c r="G20" s="106">
        <v>32</v>
      </c>
      <c r="H20" s="106">
        <v>10</v>
      </c>
      <c r="I20" s="106">
        <v>11</v>
      </c>
      <c r="J20" s="106"/>
      <c r="K20" s="106"/>
      <c r="L20" s="106"/>
      <c r="M20" s="106"/>
      <c r="N20" s="106"/>
      <c r="O20" s="106"/>
      <c r="P20" s="106">
        <v>10</v>
      </c>
      <c r="Q20" s="119"/>
      <c r="R20" s="119"/>
      <c r="S20" s="119"/>
      <c r="T20" s="119"/>
      <c r="U20" s="119"/>
      <c r="V20" s="119"/>
      <c r="W20" s="119"/>
      <c r="X20" s="119"/>
      <c r="Y20" s="119"/>
    </row>
    <row r="21" spans="1:25" ht="12.75">
      <c r="A21" s="329" t="s">
        <v>23</v>
      </c>
      <c r="B21" s="315">
        <f t="shared" si="0"/>
        <v>8</v>
      </c>
      <c r="C21" s="106"/>
      <c r="D21" s="106"/>
      <c r="E21" s="106"/>
      <c r="F21" s="106"/>
      <c r="G21" s="106"/>
      <c r="H21" s="106">
        <v>1</v>
      </c>
      <c r="I21" s="106"/>
      <c r="J21" s="106"/>
      <c r="K21" s="106"/>
      <c r="L21" s="106"/>
      <c r="M21" s="106">
        <v>5</v>
      </c>
      <c r="N21" s="106">
        <v>1</v>
      </c>
      <c r="O21" s="106"/>
      <c r="P21" s="106">
        <v>1</v>
      </c>
      <c r="Q21" s="119"/>
      <c r="R21" s="119"/>
      <c r="S21" s="119"/>
      <c r="T21" s="119"/>
      <c r="U21" s="119"/>
      <c r="V21" s="119"/>
      <c r="W21" s="119"/>
      <c r="X21" s="119"/>
      <c r="Y21" s="119"/>
    </row>
    <row r="22" spans="1:25" ht="12.75">
      <c r="A22" s="329" t="s">
        <v>24</v>
      </c>
      <c r="B22" s="315">
        <f t="shared" si="0"/>
        <v>32</v>
      </c>
      <c r="C22" s="106">
        <v>3</v>
      </c>
      <c r="D22" s="106"/>
      <c r="E22" s="106"/>
      <c r="F22" s="106"/>
      <c r="G22" s="106"/>
      <c r="H22" s="106">
        <v>12</v>
      </c>
      <c r="I22" s="106">
        <v>2</v>
      </c>
      <c r="J22" s="106"/>
      <c r="K22" s="106">
        <v>3</v>
      </c>
      <c r="L22" s="106"/>
      <c r="M22" s="106">
        <v>2</v>
      </c>
      <c r="N22" s="106"/>
      <c r="O22" s="106"/>
      <c r="P22" s="106">
        <v>10</v>
      </c>
      <c r="Q22" s="119"/>
      <c r="R22" s="119"/>
      <c r="S22" s="119"/>
      <c r="T22" s="119"/>
      <c r="U22" s="119"/>
      <c r="V22" s="119"/>
      <c r="W22" s="119"/>
      <c r="X22" s="119"/>
      <c r="Y22" s="119"/>
    </row>
    <row r="23" spans="1:25" ht="12.75">
      <c r="A23" s="329" t="s">
        <v>44</v>
      </c>
      <c r="B23" s="315">
        <f t="shared" si="0"/>
        <v>102</v>
      </c>
      <c r="C23" s="106">
        <v>55</v>
      </c>
      <c r="D23" s="106"/>
      <c r="E23" s="106"/>
      <c r="F23" s="106"/>
      <c r="G23" s="106"/>
      <c r="H23" s="106">
        <v>3</v>
      </c>
      <c r="I23" s="106">
        <v>1</v>
      </c>
      <c r="J23" s="106"/>
      <c r="K23" s="106"/>
      <c r="L23" s="106"/>
      <c r="M23" s="106"/>
      <c r="N23" s="106"/>
      <c r="O23" s="106"/>
      <c r="P23" s="106">
        <v>43</v>
      </c>
      <c r="Q23" s="119"/>
      <c r="R23" s="119"/>
      <c r="S23" s="119"/>
      <c r="T23" s="119"/>
      <c r="U23" s="119"/>
      <c r="V23" s="119"/>
      <c r="W23" s="119"/>
      <c r="X23" s="119"/>
      <c r="Y23" s="119"/>
    </row>
    <row r="24" spans="1:25" ht="12.75">
      <c r="A24" s="329" t="s">
        <v>643</v>
      </c>
      <c r="B24" s="315">
        <f t="shared" si="0"/>
        <v>117</v>
      </c>
      <c r="C24" s="106">
        <v>95</v>
      </c>
      <c r="D24" s="106"/>
      <c r="E24" s="106"/>
      <c r="F24" s="106"/>
      <c r="G24" s="106">
        <v>9</v>
      </c>
      <c r="H24" s="106">
        <v>5</v>
      </c>
      <c r="I24" s="106">
        <v>7</v>
      </c>
      <c r="J24" s="106"/>
      <c r="K24" s="106"/>
      <c r="L24" s="106"/>
      <c r="M24" s="106">
        <v>1</v>
      </c>
      <c r="N24" s="106"/>
      <c r="O24" s="106"/>
      <c r="P24" s="106"/>
      <c r="Q24" s="119"/>
      <c r="R24" s="119"/>
      <c r="S24" s="119"/>
      <c r="T24" s="119"/>
      <c r="U24" s="119"/>
      <c r="V24" s="119"/>
      <c r="W24" s="119"/>
      <c r="X24" s="119"/>
      <c r="Y24" s="119"/>
    </row>
    <row r="25" spans="1:25" ht="12.75">
      <c r="A25" s="329" t="s">
        <v>45</v>
      </c>
      <c r="B25" s="315">
        <f t="shared" si="0"/>
        <v>57</v>
      </c>
      <c r="C25" s="106">
        <v>31</v>
      </c>
      <c r="D25" s="106"/>
      <c r="E25" s="106">
        <v>4</v>
      </c>
      <c r="F25" s="106"/>
      <c r="G25" s="106">
        <v>5</v>
      </c>
      <c r="H25" s="106">
        <v>8</v>
      </c>
      <c r="I25" s="106"/>
      <c r="J25" s="106">
        <v>2</v>
      </c>
      <c r="K25" s="106">
        <v>3</v>
      </c>
      <c r="L25" s="106"/>
      <c r="M25" s="106">
        <v>2</v>
      </c>
      <c r="N25" s="106"/>
      <c r="O25" s="106"/>
      <c r="P25" s="106">
        <v>2</v>
      </c>
      <c r="Q25" s="119"/>
      <c r="R25" s="119"/>
      <c r="S25" s="119"/>
      <c r="T25" s="119"/>
      <c r="U25" s="119"/>
      <c r="V25" s="119"/>
      <c r="W25" s="119"/>
      <c r="X25" s="119"/>
      <c r="Y25" s="119"/>
    </row>
    <row r="26" spans="1:25" ht="12.75">
      <c r="A26" s="329" t="s">
        <v>25</v>
      </c>
      <c r="B26" s="315">
        <f t="shared" si="0"/>
        <v>78</v>
      </c>
      <c r="C26" s="106">
        <v>57</v>
      </c>
      <c r="D26" s="106"/>
      <c r="E26" s="106"/>
      <c r="F26" s="106"/>
      <c r="G26" s="106"/>
      <c r="H26" s="106">
        <v>3</v>
      </c>
      <c r="I26" s="106"/>
      <c r="J26" s="106"/>
      <c r="K26" s="106">
        <v>4</v>
      </c>
      <c r="L26" s="106"/>
      <c r="M26" s="106"/>
      <c r="N26" s="106">
        <v>4</v>
      </c>
      <c r="O26" s="106">
        <v>2</v>
      </c>
      <c r="P26" s="106">
        <v>8</v>
      </c>
      <c r="Q26" s="119"/>
      <c r="R26" s="119"/>
      <c r="S26" s="119"/>
      <c r="T26" s="119"/>
      <c r="U26" s="119"/>
      <c r="V26" s="119"/>
      <c r="W26" s="119"/>
      <c r="X26" s="119"/>
      <c r="Y26" s="119"/>
    </row>
    <row r="27" spans="1:25" ht="12.75">
      <c r="A27" s="329" t="s">
        <v>46</v>
      </c>
      <c r="B27" s="315">
        <f t="shared" si="0"/>
        <v>273</v>
      </c>
      <c r="C27" s="106">
        <v>45</v>
      </c>
      <c r="D27" s="106"/>
      <c r="E27" s="106">
        <v>68</v>
      </c>
      <c r="F27" s="106"/>
      <c r="G27" s="106">
        <v>63</v>
      </c>
      <c r="H27" s="106">
        <v>5</v>
      </c>
      <c r="I27" s="106">
        <v>30</v>
      </c>
      <c r="J27" s="106">
        <v>6</v>
      </c>
      <c r="K27" s="106">
        <v>7</v>
      </c>
      <c r="L27" s="106"/>
      <c r="M27" s="106">
        <v>10</v>
      </c>
      <c r="N27" s="106">
        <v>7</v>
      </c>
      <c r="O27" s="106">
        <v>14</v>
      </c>
      <c r="P27" s="106">
        <v>18</v>
      </c>
      <c r="Q27" s="119"/>
      <c r="R27" s="119"/>
      <c r="S27" s="119"/>
      <c r="T27" s="119"/>
      <c r="U27" s="119"/>
      <c r="V27" s="119"/>
      <c r="W27" s="119"/>
      <c r="X27" s="119"/>
      <c r="Y27" s="119"/>
    </row>
    <row r="28" spans="1:25" ht="12.75">
      <c r="A28" s="362" t="s">
        <v>26</v>
      </c>
      <c r="B28" s="190">
        <f t="shared" si="0"/>
        <v>56</v>
      </c>
      <c r="C28" s="113">
        <v>9</v>
      </c>
      <c r="D28" s="113"/>
      <c r="E28" s="113">
        <v>15</v>
      </c>
      <c r="F28" s="113"/>
      <c r="G28" s="113">
        <v>2</v>
      </c>
      <c r="H28" s="113">
        <v>26</v>
      </c>
      <c r="I28" s="113"/>
      <c r="J28" s="113"/>
      <c r="K28" s="113"/>
      <c r="L28" s="113"/>
      <c r="M28" s="113"/>
      <c r="N28" s="113"/>
      <c r="O28" s="113"/>
      <c r="P28" s="122">
        <v>4</v>
      </c>
      <c r="Q28" s="119"/>
      <c r="R28" s="119"/>
      <c r="S28" s="119"/>
      <c r="T28" s="119"/>
      <c r="U28" s="119"/>
      <c r="V28" s="119"/>
      <c r="W28" s="119"/>
      <c r="X28" s="119"/>
      <c r="Y28" s="119"/>
    </row>
    <row r="29" spans="1:25" ht="12.75">
      <c r="A29" s="330" t="s">
        <v>142</v>
      </c>
      <c r="B29" s="190">
        <f t="shared" si="0"/>
        <v>1516</v>
      </c>
      <c r="C29" s="364">
        <f aca="true" t="shared" si="1" ref="C29:P29">SUM(C10:C28)</f>
        <v>627</v>
      </c>
      <c r="D29" s="364">
        <f t="shared" si="1"/>
        <v>9</v>
      </c>
      <c r="E29" s="364">
        <f t="shared" si="1"/>
        <v>146</v>
      </c>
      <c r="F29" s="364">
        <f t="shared" si="1"/>
        <v>2</v>
      </c>
      <c r="G29" s="364">
        <f t="shared" si="1"/>
        <v>208</v>
      </c>
      <c r="H29" s="364">
        <f t="shared" si="1"/>
        <v>195</v>
      </c>
      <c r="I29" s="364">
        <f t="shared" si="1"/>
        <v>74</v>
      </c>
      <c r="J29" s="364">
        <f t="shared" si="1"/>
        <v>13</v>
      </c>
      <c r="K29" s="364">
        <f t="shared" si="1"/>
        <v>24</v>
      </c>
      <c r="L29" s="364">
        <f t="shared" si="1"/>
        <v>1</v>
      </c>
      <c r="M29" s="364">
        <f t="shared" si="1"/>
        <v>30</v>
      </c>
      <c r="N29" s="364">
        <f t="shared" si="1"/>
        <v>15</v>
      </c>
      <c r="O29" s="364">
        <f t="shared" si="1"/>
        <v>19</v>
      </c>
      <c r="P29" s="365">
        <f t="shared" si="1"/>
        <v>153</v>
      </c>
      <c r="Q29" s="119"/>
      <c r="R29" s="119"/>
      <c r="S29" s="119"/>
      <c r="T29" s="119"/>
      <c r="U29" s="119"/>
      <c r="V29" s="119"/>
      <c r="W29" s="119"/>
      <c r="X29" s="119"/>
      <c r="Y29" s="119"/>
    </row>
    <row r="30" spans="1:25" ht="12.75">
      <c r="A30" s="373" t="s">
        <v>1023</v>
      </c>
      <c r="B30" s="377">
        <v>871</v>
      </c>
      <c r="C30" s="364">
        <v>262</v>
      </c>
      <c r="D30" s="364">
        <v>6</v>
      </c>
      <c r="E30" s="364">
        <v>189</v>
      </c>
      <c r="F30" s="364">
        <v>3</v>
      </c>
      <c r="G30" s="364">
        <v>62</v>
      </c>
      <c r="H30" s="364">
        <v>111</v>
      </c>
      <c r="I30" s="364">
        <v>57</v>
      </c>
      <c r="J30" s="364">
        <v>21</v>
      </c>
      <c r="K30" s="364">
        <v>8</v>
      </c>
      <c r="L30" s="364">
        <v>0</v>
      </c>
      <c r="M30" s="364">
        <v>0</v>
      </c>
      <c r="N30" s="364">
        <v>3</v>
      </c>
      <c r="O30" s="364">
        <v>3</v>
      </c>
      <c r="P30" s="365">
        <v>146</v>
      </c>
      <c r="Q30" s="119"/>
      <c r="R30" s="119"/>
      <c r="S30" s="119"/>
      <c r="T30" s="119"/>
      <c r="U30" s="119"/>
      <c r="V30" s="119"/>
      <c r="W30" s="119"/>
      <c r="X30" s="119"/>
      <c r="Y30" s="119"/>
    </row>
    <row r="31" spans="1:25" ht="12.75">
      <c r="A31" s="319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119"/>
      <c r="R31" s="119"/>
      <c r="S31" s="119"/>
      <c r="T31" s="119"/>
      <c r="U31" s="119"/>
      <c r="V31" s="119"/>
      <c r="W31" s="119"/>
      <c r="X31" s="119"/>
      <c r="Y31" s="119"/>
    </row>
    <row r="32" spans="1:25" ht="15.75">
      <c r="A32" s="328"/>
      <c r="B32" s="328"/>
      <c r="C32" s="328"/>
      <c r="D32" s="68" t="s">
        <v>1143</v>
      </c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119"/>
      <c r="R32" s="119"/>
      <c r="S32" s="119"/>
      <c r="T32" s="119"/>
      <c r="U32" s="119"/>
      <c r="V32" s="119"/>
      <c r="W32" s="119"/>
      <c r="X32" s="119"/>
      <c r="Y32" s="119"/>
    </row>
    <row r="33" spans="1:25" ht="15.75">
      <c r="A33" s="328"/>
      <c r="B33" s="328"/>
      <c r="C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5" ht="15.75">
      <c r="A34" s="328"/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119"/>
      <c r="R34" s="119"/>
      <c r="S34" s="119"/>
      <c r="T34" s="119"/>
      <c r="U34" s="119"/>
      <c r="V34" s="119"/>
      <c r="W34" s="119"/>
      <c r="X34" s="119"/>
      <c r="Y34" s="119"/>
    </row>
    <row r="35" spans="1:25" ht="15.75">
      <c r="A35" s="328"/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25" ht="15.75">
      <c r="A36" s="328"/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5.75">
      <c r="A37" s="328"/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119"/>
      <c r="R37" s="119"/>
      <c r="S37" s="119"/>
      <c r="T37" s="119"/>
      <c r="U37" s="119"/>
      <c r="V37" s="119"/>
      <c r="W37" s="119"/>
      <c r="X37" s="119"/>
      <c r="Y37" s="119"/>
    </row>
    <row r="38" spans="1:25" ht="15.75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119"/>
      <c r="R38" s="119"/>
      <c r="S38" s="119"/>
      <c r="T38" s="119"/>
      <c r="U38" s="119"/>
      <c r="V38" s="119"/>
      <c r="W38" s="119"/>
      <c r="X38" s="119"/>
      <c r="Y38" s="119"/>
    </row>
    <row r="39" spans="1:25" ht="15.75">
      <c r="A39" s="328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119"/>
      <c r="R39" s="119"/>
      <c r="S39" s="119"/>
      <c r="T39" s="119"/>
      <c r="U39" s="119"/>
      <c r="V39" s="119"/>
      <c r="W39" s="119"/>
      <c r="X39" s="119"/>
      <c r="Y39" s="119"/>
    </row>
    <row r="40" spans="1:25" ht="15.75">
      <c r="A40" s="328"/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1:25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1:25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3" spans="1:25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</row>
    <row r="44" spans="1:25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  <row r="45" spans="1:25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spans="1:25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1:25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</row>
    <row r="48" spans="1:25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</row>
    <row r="49" spans="1:25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</row>
    <row r="50" spans="1:25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</row>
    <row r="51" spans="1:25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</row>
    <row r="52" spans="1:25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</row>
    <row r="53" spans="1:25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</row>
    <row r="54" spans="1:25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spans="1:25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</row>
  </sheetData>
  <sheetProtection/>
  <mergeCells count="17">
    <mergeCell ref="H7:H9"/>
    <mergeCell ref="C6:P6"/>
    <mergeCell ref="P7:P9"/>
    <mergeCell ref="B6:B9"/>
    <mergeCell ref="C7:C9"/>
    <mergeCell ref="D7:D9"/>
    <mergeCell ref="E7:E9"/>
    <mergeCell ref="A6:A9"/>
    <mergeCell ref="M7:M9"/>
    <mergeCell ref="N7:N9"/>
    <mergeCell ref="O7:O9"/>
    <mergeCell ref="I7:I9"/>
    <mergeCell ref="J7:J9"/>
    <mergeCell ref="K7:K9"/>
    <mergeCell ref="L7:L9"/>
    <mergeCell ref="F7:F9"/>
    <mergeCell ref="G7:G9"/>
  </mergeCells>
  <printOptions/>
  <pageMargins left="0.1" right="0" top="1" bottom="1" header="0.5" footer="0.5"/>
  <pageSetup horizontalDpi="600" verticalDpi="600" orientation="landscape" r:id="rId1"/>
  <headerFooter alignWithMargins="0">
    <oddHeader>&amp;R&amp;"Arial Mon,Regular"&amp;8&amp;UÁ¿ëýã 7. Àæèëã¿é÷¿¿ä</oddHeader>
    <oddFooter>&amp;L&amp;18 25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U16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21.875" style="0" customWidth="1"/>
    <col min="3" max="3" width="20.25390625" style="0" customWidth="1"/>
    <col min="4" max="4" width="11.375" style="0" customWidth="1"/>
    <col min="5" max="5" width="10.75390625" style="0" customWidth="1"/>
    <col min="6" max="6" width="10.125" style="0" customWidth="1"/>
    <col min="7" max="7" width="9.75390625" style="0" bestFit="1" customWidth="1"/>
    <col min="8" max="8" width="8.875" style="0" customWidth="1"/>
    <col min="9" max="9" width="11.75390625" style="0" customWidth="1"/>
    <col min="10" max="10" width="12.875" style="0" customWidth="1"/>
    <col min="11" max="11" width="7.375" style="0" customWidth="1"/>
    <col min="12" max="12" width="3.25390625" style="0" customWidth="1"/>
    <col min="13" max="13" width="25.125" style="0" customWidth="1"/>
    <col min="14" max="14" width="25.00390625" style="0" customWidth="1"/>
    <col min="15" max="15" width="10.25390625" style="0" customWidth="1"/>
    <col min="16" max="16" width="8.375" style="212" customWidth="1"/>
    <col min="17" max="17" width="9.875" style="212" customWidth="1"/>
    <col min="18" max="18" width="8.25390625" style="0" customWidth="1"/>
    <col min="19" max="19" width="9.375" style="0" customWidth="1"/>
    <col min="20" max="20" width="8.375" style="0" customWidth="1"/>
    <col min="21" max="21" width="8.875" style="0" customWidth="1"/>
    <col min="32" max="33" width="13.375" style="0" customWidth="1"/>
    <col min="34" max="34" width="11.875" style="0" customWidth="1"/>
    <col min="42" max="42" width="11.625" style="0" customWidth="1"/>
    <col min="46" max="46" width="0" style="0" hidden="1" customWidth="1"/>
    <col min="52" max="52" width="13.00390625" style="0" customWidth="1"/>
    <col min="55" max="55" width="12.375" style="0" customWidth="1"/>
  </cols>
  <sheetData>
    <row r="1" spans="1:73" ht="12.75" customHeight="1">
      <c r="A1" s="285" t="s">
        <v>39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</row>
    <row r="2" spans="1:73" ht="12.75">
      <c r="A2" s="285"/>
      <c r="B2" s="285"/>
      <c r="C2" s="285"/>
      <c r="D2" s="285" t="s">
        <v>670</v>
      </c>
      <c r="E2" s="285"/>
      <c r="F2" s="285"/>
      <c r="G2" s="285"/>
      <c r="H2" s="285"/>
      <c r="I2" s="285"/>
      <c r="J2" s="285"/>
      <c r="K2" s="285"/>
      <c r="L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</row>
    <row r="3" spans="1:73" ht="12.75" customHeight="1">
      <c r="A3" s="291"/>
      <c r="B3" s="214" t="s">
        <v>96</v>
      </c>
      <c r="C3" s="283"/>
      <c r="D3" s="283"/>
      <c r="E3" s="207"/>
      <c r="F3" s="207"/>
      <c r="G3" s="207"/>
      <c r="H3" s="207"/>
      <c r="I3" s="207"/>
      <c r="J3" s="207"/>
      <c r="K3" s="284"/>
      <c r="L3" s="207"/>
      <c r="X3" s="207"/>
      <c r="Y3" s="291"/>
      <c r="Z3" s="207"/>
      <c r="AA3" s="285"/>
      <c r="AB3" s="285"/>
      <c r="AC3" s="285"/>
      <c r="AD3" s="285"/>
      <c r="AE3" s="285"/>
      <c r="AF3" s="285"/>
      <c r="AG3" s="285"/>
      <c r="AH3" s="285"/>
      <c r="AI3" s="285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</row>
    <row r="4" spans="1:73" ht="12.75">
      <c r="A4" s="291"/>
      <c r="B4" s="196" t="s">
        <v>811</v>
      </c>
      <c r="C4" s="286"/>
      <c r="D4" s="286"/>
      <c r="E4" s="285"/>
      <c r="F4" s="207"/>
      <c r="G4" s="207"/>
      <c r="H4" s="207"/>
      <c r="I4" s="207"/>
      <c r="J4" s="291"/>
      <c r="K4" s="284"/>
      <c r="L4" s="207"/>
      <c r="X4" s="207"/>
      <c r="Y4" s="291"/>
      <c r="Z4" s="207"/>
      <c r="AA4" s="285"/>
      <c r="AB4" s="285"/>
      <c r="AC4" s="285"/>
      <c r="AD4" s="285"/>
      <c r="AE4" s="285"/>
      <c r="AF4" s="285"/>
      <c r="AG4" s="285"/>
      <c r="AH4" s="285"/>
      <c r="AI4" s="285"/>
      <c r="AJ4" s="28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</row>
    <row r="5" spans="1:73" ht="12.75" customHeight="1">
      <c r="A5" s="207"/>
      <c r="B5" s="207"/>
      <c r="C5" s="207"/>
      <c r="D5" s="208"/>
      <c r="E5" s="207"/>
      <c r="F5" s="207"/>
      <c r="G5" s="207"/>
      <c r="H5" s="207"/>
      <c r="I5" s="207"/>
      <c r="J5" s="208"/>
      <c r="K5" s="284"/>
      <c r="L5" s="207"/>
      <c r="X5" s="207"/>
      <c r="Y5" s="291"/>
      <c r="Z5" s="207"/>
      <c r="AA5" s="285"/>
      <c r="AB5" s="285"/>
      <c r="AC5" s="285"/>
      <c r="AD5" s="285"/>
      <c r="AE5" s="285"/>
      <c r="AF5" s="285"/>
      <c r="AG5" s="285"/>
      <c r="AH5" s="285" t="s">
        <v>619</v>
      </c>
      <c r="AI5" s="285"/>
      <c r="AJ5" s="31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</row>
    <row r="6" spans="1:73" ht="12.75">
      <c r="A6" s="287"/>
      <c r="B6" s="201"/>
      <c r="C6" s="203" t="s">
        <v>625</v>
      </c>
      <c r="D6" s="293" t="s">
        <v>271</v>
      </c>
      <c r="E6" s="871" t="s">
        <v>159</v>
      </c>
      <c r="F6" s="871"/>
      <c r="G6" s="871"/>
      <c r="H6" s="871"/>
      <c r="I6" s="871"/>
      <c r="J6" s="204" t="s">
        <v>714</v>
      </c>
      <c r="K6" s="201"/>
      <c r="L6" s="207"/>
      <c r="X6" s="294"/>
      <c r="Y6" s="291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31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</row>
    <row r="7" spans="1:73" ht="12.75" customHeight="1">
      <c r="A7" s="207" t="s">
        <v>620</v>
      </c>
      <c r="B7" s="199" t="s">
        <v>621</v>
      </c>
      <c r="C7" s="198" t="s">
        <v>998</v>
      </c>
      <c r="D7" s="296" t="s">
        <v>790</v>
      </c>
      <c r="E7" s="289" t="s">
        <v>192</v>
      </c>
      <c r="F7" s="289"/>
      <c r="G7" s="289"/>
      <c r="H7" s="290"/>
      <c r="I7" s="288" t="s">
        <v>1156</v>
      </c>
      <c r="J7" s="198" t="s">
        <v>1092</v>
      </c>
      <c r="K7" s="199" t="s">
        <v>1079</v>
      </c>
      <c r="L7" s="207"/>
      <c r="X7" s="207"/>
      <c r="Y7" s="291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</row>
    <row r="8" spans="1:73" ht="12.75">
      <c r="A8" s="297"/>
      <c r="B8" s="200"/>
      <c r="C8" s="298"/>
      <c r="D8" s="299"/>
      <c r="E8" s="300">
        <v>2008</v>
      </c>
      <c r="F8" s="300">
        <v>2009</v>
      </c>
      <c r="G8" s="300">
        <v>2010</v>
      </c>
      <c r="H8" s="300">
        <v>2011</v>
      </c>
      <c r="I8" s="300" t="s">
        <v>664</v>
      </c>
      <c r="J8" s="298"/>
      <c r="K8" s="300"/>
      <c r="L8" s="207"/>
      <c r="X8" s="294"/>
      <c r="Y8" s="291"/>
      <c r="Z8" s="285"/>
      <c r="AA8" s="285"/>
      <c r="AB8" s="285"/>
      <c r="AC8" s="285"/>
      <c r="AD8" s="285"/>
      <c r="AE8" s="285"/>
      <c r="AF8" s="285"/>
      <c r="AG8" s="207"/>
      <c r="AH8" s="207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</row>
    <row r="9" spans="1:73" ht="12.75" customHeight="1">
      <c r="A9" s="207" t="s">
        <v>809</v>
      </c>
      <c r="B9" s="213" t="s">
        <v>810</v>
      </c>
      <c r="C9" s="292" t="s">
        <v>622</v>
      </c>
      <c r="D9" s="293" t="s">
        <v>614</v>
      </c>
      <c r="E9" s="206">
        <v>55</v>
      </c>
      <c r="F9" s="206">
        <v>72.6</v>
      </c>
      <c r="G9" s="206">
        <v>77.5</v>
      </c>
      <c r="H9" s="206">
        <v>5994.8</v>
      </c>
      <c r="I9" s="206">
        <v>1306.8</v>
      </c>
      <c r="J9" s="206">
        <f>H9/F9*100</f>
        <v>8257.300275482095</v>
      </c>
      <c r="K9" s="206">
        <f>H9/G9*100</f>
        <v>7735.225806451614</v>
      </c>
      <c r="L9" s="207"/>
      <c r="X9" s="294"/>
      <c r="Y9" s="291"/>
      <c r="Z9" s="285"/>
      <c r="AA9" s="285"/>
      <c r="AB9" s="285"/>
      <c r="AC9" s="285"/>
      <c r="AD9" s="285"/>
      <c r="AE9" s="285"/>
      <c r="AF9" s="285"/>
      <c r="AH9" s="207"/>
      <c r="AI9" s="20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208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</row>
    <row r="10" spans="1:73" ht="12.75" customHeight="1">
      <c r="A10" s="207" t="s">
        <v>160</v>
      </c>
      <c r="B10" s="213" t="s">
        <v>161</v>
      </c>
      <c r="C10" s="292" t="s">
        <v>474</v>
      </c>
      <c r="D10" s="296" t="s">
        <v>615</v>
      </c>
      <c r="E10" s="206">
        <v>0.2</v>
      </c>
      <c r="F10" s="206">
        <v>0.2</v>
      </c>
      <c r="G10" s="206">
        <v>0.2</v>
      </c>
      <c r="H10" s="206">
        <v>13</v>
      </c>
      <c r="I10" s="206">
        <v>2.8</v>
      </c>
      <c r="J10" s="206">
        <f>H10/F10*100</f>
        <v>6500</v>
      </c>
      <c r="K10" s="206">
        <f aca="true" t="shared" si="0" ref="K10:K25">H10/G10*100</f>
        <v>6500</v>
      </c>
      <c r="L10" s="207"/>
      <c r="X10" s="294"/>
      <c r="Y10" s="291"/>
      <c r="Z10" s="285"/>
      <c r="AA10" s="285"/>
      <c r="AB10" s="285"/>
      <c r="AC10" s="285"/>
      <c r="AD10" s="285"/>
      <c r="AE10" s="285"/>
      <c r="AF10" s="285"/>
      <c r="AG10" s="876" t="s">
        <v>473</v>
      </c>
      <c r="AH10" s="872" t="s">
        <v>503</v>
      </c>
      <c r="AI10" s="874" t="s">
        <v>504</v>
      </c>
      <c r="AJ10" s="427" t="s">
        <v>970</v>
      </c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872" t="s">
        <v>503</v>
      </c>
      <c r="BA10" s="867" t="s">
        <v>77</v>
      </c>
      <c r="BB10" s="869" t="s">
        <v>505</v>
      </c>
      <c r="BC10" s="866" t="s">
        <v>76</v>
      </c>
      <c r="BD10" s="202" t="s">
        <v>984</v>
      </c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</row>
    <row r="11" spans="1:73" ht="12.75" customHeight="1">
      <c r="A11" s="207" t="s">
        <v>297</v>
      </c>
      <c r="B11" s="213" t="s">
        <v>0</v>
      </c>
      <c r="C11" s="292" t="s">
        <v>763</v>
      </c>
      <c r="D11" s="296" t="s">
        <v>616</v>
      </c>
      <c r="E11" s="206">
        <v>3531.4</v>
      </c>
      <c r="F11" s="206">
        <v>4625.4</v>
      </c>
      <c r="G11" s="206">
        <v>3749.8</v>
      </c>
      <c r="H11" s="206">
        <v>2139.1</v>
      </c>
      <c r="I11" s="206">
        <v>984.8</v>
      </c>
      <c r="J11" s="206">
        <f aca="true" t="shared" si="1" ref="J11:J25">H11/F11*100</f>
        <v>46.24681108660873</v>
      </c>
      <c r="K11" s="206">
        <f t="shared" si="0"/>
        <v>57.04570910448557</v>
      </c>
      <c r="L11" s="207"/>
      <c r="X11" s="294"/>
      <c r="Y11" s="291"/>
      <c r="Z11" s="285"/>
      <c r="AA11" s="285"/>
      <c r="AB11" s="285"/>
      <c r="AC11" s="285"/>
      <c r="AD11" s="285"/>
      <c r="AE11" s="285"/>
      <c r="AF11" s="285"/>
      <c r="AG11" s="877"/>
      <c r="AH11" s="873"/>
      <c r="AI11" s="875"/>
      <c r="AJ11" s="339" t="s">
        <v>691</v>
      </c>
      <c r="AK11" s="339" t="s">
        <v>692</v>
      </c>
      <c r="AL11" s="339" t="s">
        <v>693</v>
      </c>
      <c r="AM11" s="339" t="s">
        <v>66</v>
      </c>
      <c r="AN11" s="339" t="s">
        <v>67</v>
      </c>
      <c r="AO11" s="339" t="s">
        <v>75</v>
      </c>
      <c r="AP11" s="339" t="s">
        <v>68</v>
      </c>
      <c r="AQ11" s="339" t="s">
        <v>69</v>
      </c>
      <c r="AR11" s="339" t="s">
        <v>70</v>
      </c>
      <c r="AS11" s="339" t="s">
        <v>71</v>
      </c>
      <c r="AT11" s="339" t="s">
        <v>72</v>
      </c>
      <c r="AU11" s="339" t="s">
        <v>73</v>
      </c>
      <c r="AV11" s="339" t="s">
        <v>1053</v>
      </c>
      <c r="AW11" s="339" t="s">
        <v>1054</v>
      </c>
      <c r="AX11" s="339" t="s">
        <v>74</v>
      </c>
      <c r="AY11" s="339" t="s">
        <v>983</v>
      </c>
      <c r="AZ11" s="873"/>
      <c r="BA11" s="868"/>
      <c r="BB11" s="870"/>
      <c r="BC11" s="867"/>
      <c r="BD11" s="202" t="s">
        <v>767</v>
      </c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</row>
    <row r="12" spans="1:73" ht="12.75">
      <c r="A12" s="207" t="s">
        <v>162</v>
      </c>
      <c r="B12" s="213" t="s">
        <v>543</v>
      </c>
      <c r="C12" s="292" t="s">
        <v>764</v>
      </c>
      <c r="D12" s="296" t="s">
        <v>617</v>
      </c>
      <c r="E12" s="206">
        <v>75.5</v>
      </c>
      <c r="F12" s="206">
        <v>13.6</v>
      </c>
      <c r="G12" s="206">
        <v>11.4</v>
      </c>
      <c r="H12" s="206">
        <v>8.4</v>
      </c>
      <c r="I12" s="206">
        <v>6.4</v>
      </c>
      <c r="J12" s="206">
        <f>H12/F12*100</f>
        <v>61.76470588235294</v>
      </c>
      <c r="K12" s="206">
        <f>H12/G12*100</f>
        <v>73.68421052631578</v>
      </c>
      <c r="L12" s="207"/>
      <c r="X12" s="294"/>
      <c r="Y12" s="291"/>
      <c r="Z12" s="285"/>
      <c r="AA12" s="285"/>
      <c r="AB12" s="285"/>
      <c r="AC12" s="285"/>
      <c r="AD12" s="285"/>
      <c r="AE12" s="285"/>
      <c r="AF12" s="355"/>
      <c r="AG12" s="337" t="s">
        <v>78</v>
      </c>
      <c r="AH12" s="340">
        <v>26</v>
      </c>
      <c r="AI12" s="340">
        <v>1</v>
      </c>
      <c r="AJ12" s="338">
        <v>4</v>
      </c>
      <c r="AK12" s="338">
        <v>5</v>
      </c>
      <c r="AL12" s="338">
        <v>6</v>
      </c>
      <c r="AM12" s="338">
        <v>7</v>
      </c>
      <c r="AN12" s="338">
        <v>8</v>
      </c>
      <c r="AO12" s="338">
        <v>9</v>
      </c>
      <c r="AP12" s="338">
        <v>10</v>
      </c>
      <c r="AQ12" s="338">
        <v>11</v>
      </c>
      <c r="AR12" s="338">
        <v>12</v>
      </c>
      <c r="AS12" s="338">
        <v>13</v>
      </c>
      <c r="AT12" s="338">
        <v>20</v>
      </c>
      <c r="AU12" s="338">
        <v>14</v>
      </c>
      <c r="AV12" s="338">
        <v>21</v>
      </c>
      <c r="AW12" s="338">
        <v>22</v>
      </c>
      <c r="AX12" s="338">
        <v>24</v>
      </c>
      <c r="AY12" s="338">
        <v>25</v>
      </c>
      <c r="AZ12" s="340">
        <v>26</v>
      </c>
      <c r="BA12" s="338">
        <v>29</v>
      </c>
      <c r="BB12" s="338">
        <v>32</v>
      </c>
      <c r="BC12" s="338">
        <v>38</v>
      </c>
      <c r="BD12" s="338">
        <v>39</v>
      </c>
      <c r="BE12" s="338">
        <v>42</v>
      </c>
      <c r="BF12" s="338">
        <v>43</v>
      </c>
      <c r="BG12" s="338">
        <v>44</v>
      </c>
      <c r="BH12" s="338">
        <v>45</v>
      </c>
      <c r="BI12" s="338">
        <v>46</v>
      </c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</row>
    <row r="13" spans="1:73" ht="12.75" customHeight="1">
      <c r="A13" s="207" t="s">
        <v>163</v>
      </c>
      <c r="B13" s="213" t="s">
        <v>11</v>
      </c>
      <c r="C13" s="292" t="s">
        <v>343</v>
      </c>
      <c r="D13" s="296" t="s">
        <v>275</v>
      </c>
      <c r="E13" s="206">
        <v>97023.8</v>
      </c>
      <c r="F13" s="206">
        <v>131439</v>
      </c>
      <c r="G13" s="206">
        <v>112042.8</v>
      </c>
      <c r="H13" s="206">
        <v>151193.8</v>
      </c>
      <c r="I13" s="206">
        <v>32630</v>
      </c>
      <c r="J13" s="206">
        <f t="shared" si="1"/>
        <v>115.02963351820996</v>
      </c>
      <c r="K13" s="206">
        <f t="shared" si="0"/>
        <v>134.94289682157174</v>
      </c>
      <c r="L13" s="207"/>
      <c r="X13" s="294"/>
      <c r="Y13" s="291"/>
      <c r="Z13" s="285"/>
      <c r="AA13" s="285"/>
      <c r="AB13" s="285"/>
      <c r="AC13" s="285"/>
      <c r="AD13" s="285"/>
      <c r="AE13" s="285"/>
      <c r="AF13" s="416">
        <f>AZ13/AI13*1000</f>
        <v>289.95137763371156</v>
      </c>
      <c r="AG13" s="285" t="s">
        <v>732</v>
      </c>
      <c r="AH13" s="301"/>
      <c r="AI13" s="301">
        <f aca="true" t="shared" si="2" ref="AI13:AI23">AJ13+AO13+AP13+AS13+AT13+AU13+AV13+AX13+AY13+AQ13+AR13</f>
        <v>617</v>
      </c>
      <c r="AJ13" s="194">
        <v>20.2</v>
      </c>
      <c r="AK13" s="194">
        <v>15.8</v>
      </c>
      <c r="AL13" s="194">
        <v>2.4</v>
      </c>
      <c r="AM13" s="194"/>
      <c r="AN13" s="194"/>
      <c r="AO13" s="194">
        <v>2</v>
      </c>
      <c r="AP13" s="194">
        <v>307</v>
      </c>
      <c r="AQ13" s="194">
        <v>13</v>
      </c>
      <c r="AR13" s="194">
        <v>124</v>
      </c>
      <c r="AS13" s="194"/>
      <c r="AT13" s="194"/>
      <c r="AU13" s="194">
        <v>100</v>
      </c>
      <c r="AV13" s="194">
        <v>1</v>
      </c>
      <c r="AW13" s="194"/>
      <c r="AX13" s="194">
        <v>32.8</v>
      </c>
      <c r="AY13" s="194">
        <v>17</v>
      </c>
      <c r="AZ13" s="301">
        <v>178.9</v>
      </c>
      <c r="BA13" s="194">
        <v>610</v>
      </c>
      <c r="BB13" s="194">
        <v>183</v>
      </c>
      <c r="BC13" s="194">
        <v>12</v>
      </c>
      <c r="BD13" s="194">
        <v>14840</v>
      </c>
      <c r="BE13" s="194"/>
      <c r="BF13" s="194">
        <v>1</v>
      </c>
      <c r="BG13" s="194">
        <v>7</v>
      </c>
      <c r="BH13" s="194"/>
      <c r="BI13" s="194">
        <v>4</v>
      </c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</row>
    <row r="14" spans="1:73" ht="12.75">
      <c r="A14" s="280" t="s">
        <v>164</v>
      </c>
      <c r="B14" s="213" t="s">
        <v>165</v>
      </c>
      <c r="C14" s="198"/>
      <c r="D14" s="310"/>
      <c r="E14" s="206"/>
      <c r="F14" s="206"/>
      <c r="G14" s="206"/>
      <c r="H14" s="206"/>
      <c r="I14" s="206"/>
      <c r="J14" s="206"/>
      <c r="K14" s="206"/>
      <c r="L14" s="207"/>
      <c r="X14" s="294"/>
      <c r="Y14" s="291"/>
      <c r="Z14" s="285"/>
      <c r="AA14" s="285"/>
      <c r="AB14" s="285"/>
      <c r="AC14" s="285"/>
      <c r="AD14" s="285"/>
      <c r="AE14" s="285"/>
      <c r="AF14" s="416">
        <f aca="true" t="shared" si="3" ref="AF14:AF34">AZ14/AI14*1000</f>
        <v>324.1758241758242</v>
      </c>
      <c r="AG14" s="285" t="s">
        <v>733</v>
      </c>
      <c r="AH14" s="285"/>
      <c r="AI14" s="301">
        <f t="shared" si="2"/>
        <v>364</v>
      </c>
      <c r="AJ14" s="194">
        <f aca="true" t="shared" si="4" ref="AJ14:AJ29">AK14+AL14+AM14+AN14</f>
        <v>0</v>
      </c>
      <c r="AK14" s="194"/>
      <c r="AL14" s="194"/>
      <c r="AM14" s="194"/>
      <c r="AN14" s="194"/>
      <c r="AO14" s="194">
        <v>20</v>
      </c>
      <c r="AP14" s="194"/>
      <c r="AQ14" s="194"/>
      <c r="AR14" s="194"/>
      <c r="AS14" s="194"/>
      <c r="AT14" s="194"/>
      <c r="AU14" s="194"/>
      <c r="AV14" s="194"/>
      <c r="AW14" s="194"/>
      <c r="AX14" s="194"/>
      <c r="AY14" s="194">
        <v>344</v>
      </c>
      <c r="AZ14" s="285">
        <v>118</v>
      </c>
      <c r="BA14" s="194">
        <v>9300</v>
      </c>
      <c r="BB14" s="194">
        <v>685</v>
      </c>
      <c r="BC14" s="194">
        <v>74</v>
      </c>
      <c r="BD14" s="194">
        <v>12475</v>
      </c>
      <c r="BE14" s="194"/>
      <c r="BF14" s="194">
        <v>5</v>
      </c>
      <c r="BG14" s="194"/>
      <c r="BH14" s="194">
        <v>3</v>
      </c>
      <c r="BI14" s="194">
        <v>1</v>
      </c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</row>
    <row r="15" spans="1:73" ht="12.75" customHeight="1">
      <c r="A15" s="207" t="s">
        <v>1</v>
      </c>
      <c r="B15" s="213" t="s">
        <v>166</v>
      </c>
      <c r="C15" s="292" t="s">
        <v>763</v>
      </c>
      <c r="D15" s="296" t="s">
        <v>616</v>
      </c>
      <c r="E15" s="206">
        <v>2815</v>
      </c>
      <c r="F15" s="206">
        <v>3863.8</v>
      </c>
      <c r="G15" s="206">
        <v>2797.1</v>
      </c>
      <c r="H15" s="206">
        <v>2896.6</v>
      </c>
      <c r="I15" s="206">
        <v>950.8</v>
      </c>
      <c r="J15" s="206">
        <f t="shared" si="1"/>
        <v>74.96764842900771</v>
      </c>
      <c r="K15" s="206">
        <f t="shared" si="0"/>
        <v>103.55725572914804</v>
      </c>
      <c r="L15" s="207"/>
      <c r="X15" s="294"/>
      <c r="Y15" s="291"/>
      <c r="Z15" s="285"/>
      <c r="AA15" s="285"/>
      <c r="AB15" s="285"/>
      <c r="AC15" s="285"/>
      <c r="AD15" s="285"/>
      <c r="AE15" s="285"/>
      <c r="AF15" s="416">
        <f>AZ15/AI15*1000</f>
        <v>730</v>
      </c>
      <c r="AG15" s="285" t="s">
        <v>734</v>
      </c>
      <c r="AH15" s="285"/>
      <c r="AI15" s="301">
        <f t="shared" si="2"/>
        <v>160</v>
      </c>
      <c r="AJ15" s="194">
        <f t="shared" si="4"/>
        <v>0</v>
      </c>
      <c r="AK15" s="194"/>
      <c r="AL15" s="194"/>
      <c r="AM15" s="194"/>
      <c r="AN15" s="194"/>
      <c r="AO15" s="194"/>
      <c r="AP15" s="194">
        <v>95</v>
      </c>
      <c r="AQ15" s="194"/>
      <c r="AR15" s="194">
        <v>15</v>
      </c>
      <c r="AS15" s="194"/>
      <c r="AT15" s="194"/>
      <c r="AU15" s="194"/>
      <c r="AV15" s="194"/>
      <c r="AW15" s="194"/>
      <c r="AX15" s="194">
        <v>50</v>
      </c>
      <c r="AY15" s="194"/>
      <c r="AZ15" s="285">
        <v>116.8</v>
      </c>
      <c r="BA15" s="194"/>
      <c r="BB15" s="194"/>
      <c r="BC15" s="194"/>
      <c r="BD15" s="194">
        <v>1350</v>
      </c>
      <c r="BE15" s="194"/>
      <c r="BF15" s="194"/>
      <c r="BG15" s="194"/>
      <c r="BH15" s="194"/>
      <c r="BI15" s="194">
        <v>3</v>
      </c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</row>
    <row r="16" spans="1:73" ht="12.75">
      <c r="A16" s="207" t="s">
        <v>542</v>
      </c>
      <c r="B16" s="213" t="s">
        <v>543</v>
      </c>
      <c r="C16" s="292" t="s">
        <v>764</v>
      </c>
      <c r="D16" s="296" t="s">
        <v>617</v>
      </c>
      <c r="E16" s="206">
        <v>7</v>
      </c>
      <c r="F16" s="206">
        <v>10.4</v>
      </c>
      <c r="G16" s="206">
        <v>6.6</v>
      </c>
      <c r="H16" s="206">
        <v>7.1</v>
      </c>
      <c r="I16" s="206">
        <v>2.4</v>
      </c>
      <c r="J16" s="206">
        <f t="shared" si="1"/>
        <v>68.26923076923076</v>
      </c>
      <c r="K16" s="206">
        <f t="shared" si="0"/>
        <v>107.57575757575756</v>
      </c>
      <c r="L16" s="207"/>
      <c r="X16" s="294"/>
      <c r="Y16" s="291"/>
      <c r="Z16" s="285"/>
      <c r="AA16" s="285"/>
      <c r="AB16" s="285"/>
      <c r="AC16" s="285"/>
      <c r="AD16" s="285"/>
      <c r="AE16" s="285"/>
      <c r="AF16" s="416">
        <f t="shared" si="3"/>
        <v>474.94600431965443</v>
      </c>
      <c r="AG16" s="285" t="s">
        <v>735</v>
      </c>
      <c r="AH16" s="285"/>
      <c r="AI16" s="301">
        <f>AJ16+AO16+AP16+AS16+AT16+AU16+AV16+AX16+AY16+AQ16+AR16+AW16</f>
        <v>463</v>
      </c>
      <c r="AJ16" s="194">
        <f t="shared" si="4"/>
        <v>0</v>
      </c>
      <c r="AK16" s="194"/>
      <c r="AL16" s="194"/>
      <c r="AM16" s="194"/>
      <c r="AN16" s="194"/>
      <c r="AO16" s="194">
        <v>35</v>
      </c>
      <c r="AP16" s="194">
        <v>75</v>
      </c>
      <c r="AQ16" s="194">
        <v>15</v>
      </c>
      <c r="AR16" s="194">
        <v>25</v>
      </c>
      <c r="AS16" s="194">
        <v>105</v>
      </c>
      <c r="AT16" s="194"/>
      <c r="AU16" s="194">
        <v>20</v>
      </c>
      <c r="AV16" s="194"/>
      <c r="AW16" s="194">
        <v>170</v>
      </c>
      <c r="AX16" s="194">
        <v>18</v>
      </c>
      <c r="AY16" s="194"/>
      <c r="AZ16" s="285">
        <v>219.9</v>
      </c>
      <c r="BA16" s="194"/>
      <c r="BB16" s="194"/>
      <c r="BC16" s="194">
        <v>25</v>
      </c>
      <c r="BD16" s="194">
        <v>10100</v>
      </c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</row>
    <row r="17" spans="1:73" ht="12.75" customHeight="1">
      <c r="A17" s="207" t="s">
        <v>544</v>
      </c>
      <c r="B17" s="213" t="s">
        <v>545</v>
      </c>
      <c r="C17" s="198" t="s">
        <v>343</v>
      </c>
      <c r="D17" s="296" t="s">
        <v>275</v>
      </c>
      <c r="E17" s="206">
        <v>95372.8</v>
      </c>
      <c r="F17" s="206">
        <v>130671</v>
      </c>
      <c r="G17" s="206">
        <v>110797.8</v>
      </c>
      <c r="H17" s="206">
        <v>138955.8</v>
      </c>
      <c r="I17" s="206">
        <v>28880</v>
      </c>
      <c r="J17" s="206">
        <f t="shared" si="1"/>
        <v>106.34019790160019</v>
      </c>
      <c r="K17" s="206">
        <f t="shared" si="0"/>
        <v>125.41386200809039</v>
      </c>
      <c r="L17" s="207"/>
      <c r="X17" s="294"/>
      <c r="Y17" s="291"/>
      <c r="Z17" s="285"/>
      <c r="AA17" s="285"/>
      <c r="AB17" s="285"/>
      <c r="AC17" s="285"/>
      <c r="AD17" s="285"/>
      <c r="AE17" s="285"/>
      <c r="AF17" s="416">
        <f t="shared" si="3"/>
        <v>290.625</v>
      </c>
      <c r="AG17" s="285" t="s">
        <v>736</v>
      </c>
      <c r="AH17" s="285"/>
      <c r="AI17" s="301">
        <f t="shared" si="2"/>
        <v>320</v>
      </c>
      <c r="AJ17" s="194">
        <f t="shared" si="4"/>
        <v>0</v>
      </c>
      <c r="AK17" s="194"/>
      <c r="AL17" s="194"/>
      <c r="AM17" s="194"/>
      <c r="AN17" s="194"/>
      <c r="AO17" s="194"/>
      <c r="AP17" s="194">
        <v>200</v>
      </c>
      <c r="AQ17" s="194"/>
      <c r="AR17" s="194">
        <v>20</v>
      </c>
      <c r="AS17" s="194"/>
      <c r="AT17" s="194"/>
      <c r="AU17" s="194"/>
      <c r="AV17" s="194"/>
      <c r="AW17" s="194">
        <v>150</v>
      </c>
      <c r="AX17" s="194"/>
      <c r="AY17" s="194">
        <v>100</v>
      </c>
      <c r="AZ17" s="285">
        <v>93</v>
      </c>
      <c r="BA17" s="194">
        <v>225</v>
      </c>
      <c r="BB17" s="194">
        <v>2700</v>
      </c>
      <c r="BC17" s="194">
        <v>9</v>
      </c>
      <c r="BD17" s="194">
        <v>7375</v>
      </c>
      <c r="BE17" s="194"/>
      <c r="BF17" s="194">
        <v>6</v>
      </c>
      <c r="BG17" s="194"/>
      <c r="BH17" s="194"/>
      <c r="BI17" s="194">
        <v>3</v>
      </c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</row>
    <row r="18" spans="1:73" ht="12.75">
      <c r="A18" s="207" t="s">
        <v>730</v>
      </c>
      <c r="B18" s="213" t="s">
        <v>554</v>
      </c>
      <c r="C18" s="198" t="s">
        <v>343</v>
      </c>
      <c r="D18" s="296" t="s">
        <v>275</v>
      </c>
      <c r="E18" s="206">
        <v>174162.1</v>
      </c>
      <c r="F18" s="206">
        <v>154860.8</v>
      </c>
      <c r="G18" s="206">
        <v>130442.4</v>
      </c>
      <c r="H18" s="206">
        <v>145170.6</v>
      </c>
      <c r="I18" s="206">
        <v>16245.8</v>
      </c>
      <c r="J18" s="206">
        <f t="shared" si="1"/>
        <v>93.74263855023351</v>
      </c>
      <c r="K18" s="206">
        <f t="shared" si="0"/>
        <v>111.29096060790052</v>
      </c>
      <c r="L18" s="207"/>
      <c r="X18" s="294"/>
      <c r="Y18" s="291"/>
      <c r="Z18" s="285"/>
      <c r="AA18" s="285"/>
      <c r="AB18" s="285"/>
      <c r="AC18" s="285"/>
      <c r="AD18" s="285"/>
      <c r="AE18" s="285"/>
      <c r="AF18" s="416">
        <f t="shared" si="3"/>
        <v>179.2682926829268</v>
      </c>
      <c r="AG18" s="285" t="s">
        <v>737</v>
      </c>
      <c r="AH18" s="285"/>
      <c r="AI18" s="301">
        <f t="shared" si="2"/>
        <v>328</v>
      </c>
      <c r="AJ18" s="194">
        <f t="shared" si="4"/>
        <v>63</v>
      </c>
      <c r="AK18" s="194">
        <v>15</v>
      </c>
      <c r="AL18" s="194">
        <v>20</v>
      </c>
      <c r="AM18" s="194">
        <v>28</v>
      </c>
      <c r="AN18" s="194"/>
      <c r="AO18" s="194">
        <v>25</v>
      </c>
      <c r="AP18" s="194">
        <v>75</v>
      </c>
      <c r="AQ18" s="194">
        <v>35</v>
      </c>
      <c r="AR18" s="194">
        <v>30</v>
      </c>
      <c r="AS18" s="194">
        <v>50</v>
      </c>
      <c r="AT18" s="194"/>
      <c r="AU18" s="194">
        <v>50</v>
      </c>
      <c r="AV18" s="194"/>
      <c r="AW18" s="194"/>
      <c r="AX18" s="194"/>
      <c r="AY18" s="194"/>
      <c r="AZ18" s="285">
        <v>58.8</v>
      </c>
      <c r="BA18" s="194">
        <v>240</v>
      </c>
      <c r="BB18" s="194">
        <v>36.3</v>
      </c>
      <c r="BC18" s="194">
        <v>6</v>
      </c>
      <c r="BD18" s="194">
        <v>6760</v>
      </c>
      <c r="BE18" s="194"/>
      <c r="BF18" s="194">
        <v>2</v>
      </c>
      <c r="BG18" s="194"/>
      <c r="BH18" s="194">
        <v>2</v>
      </c>
      <c r="BI18" s="194">
        <v>2</v>
      </c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</row>
    <row r="19" spans="1:73" ht="12.75" customHeight="1">
      <c r="A19" s="207" t="s">
        <v>546</v>
      </c>
      <c r="B19" s="302" t="s">
        <v>167</v>
      </c>
      <c r="C19" s="198" t="s">
        <v>343</v>
      </c>
      <c r="D19" s="296" t="s">
        <v>275</v>
      </c>
      <c r="E19" s="206">
        <v>84772.5</v>
      </c>
      <c r="F19" s="206">
        <v>43551.8</v>
      </c>
      <c r="G19" s="206">
        <v>21820</v>
      </c>
      <c r="H19" s="206">
        <v>23498.6</v>
      </c>
      <c r="I19" s="206">
        <v>2954.7</v>
      </c>
      <c r="J19" s="206">
        <f t="shared" si="1"/>
        <v>53.95551963409089</v>
      </c>
      <c r="K19" s="206">
        <f t="shared" si="0"/>
        <v>107.6929422548121</v>
      </c>
      <c r="L19" s="207"/>
      <c r="X19" s="294"/>
      <c r="Y19" s="291"/>
      <c r="Z19" s="285"/>
      <c r="AA19" s="285"/>
      <c r="AB19" s="285"/>
      <c r="AC19" s="285"/>
      <c r="AD19" s="285"/>
      <c r="AE19" s="285"/>
      <c r="AF19" s="416">
        <f t="shared" si="3"/>
        <v>355.877616747182</v>
      </c>
      <c r="AG19" s="285" t="s">
        <v>738</v>
      </c>
      <c r="AH19" s="285"/>
      <c r="AI19" s="301">
        <f t="shared" si="2"/>
        <v>62.1</v>
      </c>
      <c r="AJ19" s="194">
        <f t="shared" si="4"/>
        <v>2.6</v>
      </c>
      <c r="AK19" s="194">
        <v>0.8</v>
      </c>
      <c r="AL19" s="194">
        <v>1.8</v>
      </c>
      <c r="AM19" s="194"/>
      <c r="AN19" s="194"/>
      <c r="AO19" s="194">
        <v>13.5</v>
      </c>
      <c r="AP19" s="194">
        <v>16.5</v>
      </c>
      <c r="AQ19" s="194">
        <v>1.5</v>
      </c>
      <c r="AR19" s="194">
        <v>15</v>
      </c>
      <c r="AS19" s="194"/>
      <c r="AT19" s="194"/>
      <c r="AU19" s="194"/>
      <c r="AV19" s="194"/>
      <c r="AW19" s="194"/>
      <c r="AX19" s="194">
        <v>5</v>
      </c>
      <c r="AY19" s="194">
        <v>8</v>
      </c>
      <c r="AZ19" s="285">
        <v>22.1</v>
      </c>
      <c r="BA19" s="194">
        <v>0.6</v>
      </c>
      <c r="BB19" s="194"/>
      <c r="BC19" s="194">
        <v>15</v>
      </c>
      <c r="BD19" s="194">
        <v>15.5</v>
      </c>
      <c r="BE19" s="194"/>
      <c r="BF19" s="194">
        <v>7</v>
      </c>
      <c r="BG19" s="194"/>
      <c r="BH19" s="194"/>
      <c r="BI19" s="194">
        <v>4</v>
      </c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</row>
    <row r="20" spans="1:73" ht="12.75">
      <c r="A20" s="207" t="s">
        <v>547</v>
      </c>
      <c r="B20" s="213" t="s">
        <v>548</v>
      </c>
      <c r="C20" s="198" t="s">
        <v>767</v>
      </c>
      <c r="D20" s="296" t="s">
        <v>275</v>
      </c>
      <c r="E20" s="206">
        <v>989</v>
      </c>
      <c r="F20" s="206">
        <v>485</v>
      </c>
      <c r="G20" s="206">
        <v>916.1</v>
      </c>
      <c r="H20" s="206">
        <v>1275.2</v>
      </c>
      <c r="I20" s="206">
        <v>430</v>
      </c>
      <c r="J20" s="206">
        <f t="shared" si="1"/>
        <v>262.9278350515464</v>
      </c>
      <c r="K20" s="206">
        <f t="shared" si="0"/>
        <v>139.19877742604518</v>
      </c>
      <c r="L20" s="207"/>
      <c r="X20" s="294"/>
      <c r="Y20" s="291"/>
      <c r="Z20" s="285"/>
      <c r="AA20" s="285"/>
      <c r="AB20" s="285"/>
      <c r="AC20" s="285"/>
      <c r="AD20" s="285"/>
      <c r="AE20" s="285"/>
      <c r="AF20" s="416">
        <f t="shared" si="3"/>
        <v>177.77777777777777</v>
      </c>
      <c r="AG20" s="285" t="s">
        <v>460</v>
      </c>
      <c r="AH20" s="285"/>
      <c r="AI20" s="301">
        <f t="shared" si="2"/>
        <v>283.5</v>
      </c>
      <c r="AJ20" s="194">
        <f t="shared" si="4"/>
        <v>0</v>
      </c>
      <c r="AK20" s="194"/>
      <c r="AL20" s="194"/>
      <c r="AM20" s="194"/>
      <c r="AN20" s="194"/>
      <c r="AO20" s="194"/>
      <c r="AP20" s="194">
        <v>140</v>
      </c>
      <c r="AQ20" s="194">
        <v>40</v>
      </c>
      <c r="AR20" s="194"/>
      <c r="AS20" s="194">
        <v>103.5</v>
      </c>
      <c r="AT20" s="194"/>
      <c r="AU20" s="194"/>
      <c r="AV20" s="194"/>
      <c r="AW20" s="194"/>
      <c r="AX20" s="194"/>
      <c r="AY20" s="194"/>
      <c r="AZ20" s="285">
        <v>50.4</v>
      </c>
      <c r="BA20" s="194"/>
      <c r="BB20" s="194"/>
      <c r="BC20" s="194"/>
      <c r="BD20" s="194">
        <v>5500</v>
      </c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</row>
    <row r="21" spans="1:73" ht="12.75" customHeight="1">
      <c r="A21" s="207" t="s">
        <v>549</v>
      </c>
      <c r="B21" s="213" t="s">
        <v>550</v>
      </c>
      <c r="C21" s="198" t="s">
        <v>767</v>
      </c>
      <c r="D21" s="296" t="s">
        <v>275</v>
      </c>
      <c r="E21" s="206">
        <v>1229</v>
      </c>
      <c r="F21" s="206">
        <v>9.8</v>
      </c>
      <c r="G21" s="206">
        <v>129</v>
      </c>
      <c r="H21" s="206">
        <v>9.3</v>
      </c>
      <c r="I21" s="206">
        <v>1.3</v>
      </c>
      <c r="J21" s="206"/>
      <c r="K21" s="206">
        <f>H21/G21*100</f>
        <v>7.209302325581396</v>
      </c>
      <c r="L21" s="207"/>
      <c r="X21" s="294"/>
      <c r="Y21" s="291"/>
      <c r="Z21" s="285"/>
      <c r="AA21" s="285"/>
      <c r="AB21" s="285"/>
      <c r="AC21" s="285"/>
      <c r="AD21" s="285"/>
      <c r="AE21" s="285"/>
      <c r="AF21" s="416">
        <f t="shared" si="3"/>
        <v>416.41791044776124</v>
      </c>
      <c r="AG21" s="285" t="s">
        <v>739</v>
      </c>
      <c r="AH21" s="301"/>
      <c r="AI21" s="301">
        <f t="shared" si="2"/>
        <v>201</v>
      </c>
      <c r="AJ21" s="194">
        <f t="shared" si="4"/>
        <v>19</v>
      </c>
      <c r="AK21" s="194">
        <v>12</v>
      </c>
      <c r="AL21" s="194">
        <v>2</v>
      </c>
      <c r="AM21" s="194">
        <v>5</v>
      </c>
      <c r="AN21" s="194"/>
      <c r="AO21" s="194"/>
      <c r="AP21" s="194">
        <v>60</v>
      </c>
      <c r="AQ21" s="194">
        <v>12</v>
      </c>
      <c r="AR21" s="194">
        <v>3</v>
      </c>
      <c r="AS21" s="194">
        <v>100</v>
      </c>
      <c r="AT21" s="194"/>
      <c r="AU21" s="194"/>
      <c r="AV21" s="194"/>
      <c r="AW21" s="194"/>
      <c r="AX21" s="194">
        <v>3</v>
      </c>
      <c r="AY21" s="194">
        <v>4</v>
      </c>
      <c r="AZ21" s="301">
        <v>83.7</v>
      </c>
      <c r="BA21" s="194">
        <v>300</v>
      </c>
      <c r="BB21" s="194">
        <v>135</v>
      </c>
      <c r="BC21" s="194">
        <v>30</v>
      </c>
      <c r="BD21" s="194">
        <v>15890</v>
      </c>
      <c r="BE21" s="194"/>
      <c r="BF21" s="194">
        <v>2</v>
      </c>
      <c r="BG21" s="194"/>
      <c r="BH21" s="194">
        <v>4</v>
      </c>
      <c r="BI21" s="194">
        <v>4</v>
      </c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</row>
    <row r="22" spans="1:73" ht="12.75">
      <c r="A22" s="207" t="s">
        <v>731</v>
      </c>
      <c r="B22" s="213" t="s">
        <v>168</v>
      </c>
      <c r="C22" s="198" t="s">
        <v>767</v>
      </c>
      <c r="D22" s="296" t="s">
        <v>275</v>
      </c>
      <c r="E22" s="206">
        <v>976</v>
      </c>
      <c r="F22" s="206">
        <v>805</v>
      </c>
      <c r="G22" s="206">
        <v>640.5</v>
      </c>
      <c r="H22" s="206">
        <v>800</v>
      </c>
      <c r="I22" s="206">
        <v>0</v>
      </c>
      <c r="J22" s="206">
        <f>H22/F22*100</f>
        <v>99.37888198757764</v>
      </c>
      <c r="K22" s="206">
        <f>H22/G22*100</f>
        <v>124.90241998438721</v>
      </c>
      <c r="L22" s="207"/>
      <c r="X22" s="294"/>
      <c r="Y22" s="291"/>
      <c r="Z22" s="285"/>
      <c r="AA22" s="285"/>
      <c r="AB22" s="285"/>
      <c r="AC22" s="285"/>
      <c r="AD22" s="285"/>
      <c r="AE22" s="285"/>
      <c r="AF22" s="416">
        <f t="shared" si="3"/>
        <v>379.2134831460674</v>
      </c>
      <c r="AG22" s="285" t="s">
        <v>740</v>
      </c>
      <c r="AH22" s="285"/>
      <c r="AI22" s="301">
        <f t="shared" si="2"/>
        <v>356</v>
      </c>
      <c r="AJ22" s="194">
        <v>76</v>
      </c>
      <c r="AK22" s="194">
        <v>50</v>
      </c>
      <c r="AL22" s="194">
        <v>8</v>
      </c>
      <c r="AM22" s="194">
        <v>10</v>
      </c>
      <c r="AN22" s="194">
        <v>8</v>
      </c>
      <c r="AO22" s="194"/>
      <c r="AP22" s="194">
        <v>125</v>
      </c>
      <c r="AQ22" s="194">
        <v>10</v>
      </c>
      <c r="AR22" s="194">
        <v>30</v>
      </c>
      <c r="AS22" s="194">
        <v>50</v>
      </c>
      <c r="AT22" s="194"/>
      <c r="AU22" s="194">
        <v>10</v>
      </c>
      <c r="AV22" s="194">
        <v>40</v>
      </c>
      <c r="AW22" s="194">
        <v>15</v>
      </c>
      <c r="AX22" s="194">
        <v>15</v>
      </c>
      <c r="AY22" s="194"/>
      <c r="AZ22" s="285">
        <v>135</v>
      </c>
      <c r="BA22" s="194">
        <v>1540</v>
      </c>
      <c r="BB22" s="194">
        <v>693</v>
      </c>
      <c r="BC22" s="194">
        <v>8</v>
      </c>
      <c r="BD22" s="194">
        <v>32620</v>
      </c>
      <c r="BE22" s="194"/>
      <c r="BF22" s="194">
        <v>5</v>
      </c>
      <c r="BG22" s="194"/>
      <c r="BH22" s="194">
        <v>3</v>
      </c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</row>
    <row r="23" spans="1:73" ht="12.75" customHeight="1">
      <c r="A23" s="207" t="s">
        <v>477</v>
      </c>
      <c r="B23" s="213" t="s">
        <v>551</v>
      </c>
      <c r="C23" s="198" t="s">
        <v>767</v>
      </c>
      <c r="D23" s="296" t="s">
        <v>275</v>
      </c>
      <c r="E23" s="206">
        <v>5628</v>
      </c>
      <c r="F23" s="206">
        <v>7231</v>
      </c>
      <c r="G23" s="206">
        <v>7188.2</v>
      </c>
      <c r="H23" s="206">
        <v>9630</v>
      </c>
      <c r="I23" s="206">
        <v>1242</v>
      </c>
      <c r="J23" s="206">
        <f>H23/F23*100</f>
        <v>133.1766007467847</v>
      </c>
      <c r="K23" s="206">
        <f>H23/G23*100</f>
        <v>133.96956122534155</v>
      </c>
      <c r="L23" s="207"/>
      <c r="X23" s="294"/>
      <c r="Y23" s="291"/>
      <c r="Z23" s="285"/>
      <c r="AA23" s="285"/>
      <c r="AB23" s="285"/>
      <c r="AC23" s="285"/>
      <c r="AD23" s="285"/>
      <c r="AE23" s="285"/>
      <c r="AF23" s="416" t="e">
        <f t="shared" si="3"/>
        <v>#DIV/0!</v>
      </c>
      <c r="AG23" s="285" t="s">
        <v>741</v>
      </c>
      <c r="AH23" s="285"/>
      <c r="AI23" s="301">
        <f t="shared" si="2"/>
        <v>0</v>
      </c>
      <c r="AJ23" s="194">
        <f t="shared" si="4"/>
        <v>0</v>
      </c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285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</row>
    <row r="24" spans="1:73" ht="12.75">
      <c r="A24" s="207" t="s">
        <v>208</v>
      </c>
      <c r="B24" s="213" t="s">
        <v>552</v>
      </c>
      <c r="C24" s="198" t="s">
        <v>310</v>
      </c>
      <c r="D24" s="296" t="s">
        <v>618</v>
      </c>
      <c r="E24" s="413">
        <v>1048</v>
      </c>
      <c r="F24" s="413">
        <v>817</v>
      </c>
      <c r="G24" s="413">
        <v>666</v>
      </c>
      <c r="H24" s="413">
        <v>559</v>
      </c>
      <c r="I24" s="413">
        <v>559</v>
      </c>
      <c r="J24" s="206">
        <f t="shared" si="1"/>
        <v>68.42105263157895</v>
      </c>
      <c r="K24" s="206">
        <f t="shared" si="0"/>
        <v>83.93393393393393</v>
      </c>
      <c r="L24" s="207"/>
      <c r="X24" s="294"/>
      <c r="Y24" s="291"/>
      <c r="Z24" s="285"/>
      <c r="AA24" s="285"/>
      <c r="AB24" s="285"/>
      <c r="AC24" s="285"/>
      <c r="AD24" s="285"/>
      <c r="AE24" s="285"/>
      <c r="AF24" s="416">
        <f t="shared" si="3"/>
        <v>326.8382352941176</v>
      </c>
      <c r="AG24" s="285" t="s">
        <v>899</v>
      </c>
      <c r="AH24" s="285"/>
      <c r="AI24" s="301">
        <f aca="true" t="shared" si="5" ref="AI24:AI32">AJ24+AO24+AP24+AS24+AT24+AU24+AV24+AX24+AY24+AQ24+AR24</f>
        <v>272</v>
      </c>
      <c r="AJ24" s="194">
        <f t="shared" si="4"/>
        <v>37</v>
      </c>
      <c r="AK24" s="194"/>
      <c r="AL24" s="194">
        <v>12</v>
      </c>
      <c r="AM24" s="194">
        <v>25</v>
      </c>
      <c r="AN24" s="194"/>
      <c r="AO24" s="194">
        <v>25</v>
      </c>
      <c r="AP24" s="194">
        <v>25</v>
      </c>
      <c r="AQ24" s="194"/>
      <c r="AR24" s="194">
        <v>25</v>
      </c>
      <c r="AS24" s="194"/>
      <c r="AT24" s="194"/>
      <c r="AU24" s="194">
        <v>20</v>
      </c>
      <c r="AV24" s="194"/>
      <c r="AW24" s="194"/>
      <c r="AX24" s="194">
        <v>50</v>
      </c>
      <c r="AY24" s="194">
        <v>90</v>
      </c>
      <c r="AZ24" s="285">
        <v>88.9</v>
      </c>
      <c r="BA24" s="194">
        <v>350</v>
      </c>
      <c r="BB24" s="194">
        <v>126</v>
      </c>
      <c r="BC24" s="194">
        <v>5</v>
      </c>
      <c r="BD24" s="194">
        <v>19350</v>
      </c>
      <c r="BE24" s="194"/>
      <c r="BF24" s="194">
        <v>2</v>
      </c>
      <c r="BG24" s="194"/>
      <c r="BH24" s="194">
        <v>3</v>
      </c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</row>
    <row r="25" spans="1:73" ht="12.75" customHeight="1">
      <c r="A25" s="208" t="s">
        <v>209</v>
      </c>
      <c r="B25" s="303" t="s">
        <v>553</v>
      </c>
      <c r="C25" s="298" t="s">
        <v>310</v>
      </c>
      <c r="D25" s="304" t="s">
        <v>618</v>
      </c>
      <c r="E25" s="414">
        <v>440</v>
      </c>
      <c r="F25" s="414">
        <v>435</v>
      </c>
      <c r="G25" s="414">
        <v>643</v>
      </c>
      <c r="H25" s="414">
        <v>805</v>
      </c>
      <c r="I25" s="414">
        <v>805</v>
      </c>
      <c r="J25" s="209">
        <f t="shared" si="1"/>
        <v>185.05747126436782</v>
      </c>
      <c r="K25" s="209">
        <f t="shared" si="0"/>
        <v>125.19440124416796</v>
      </c>
      <c r="L25" s="207"/>
      <c r="X25" s="294"/>
      <c r="Y25" s="291"/>
      <c r="Z25" s="285"/>
      <c r="AA25" s="285"/>
      <c r="AB25" s="285"/>
      <c r="AC25" s="285"/>
      <c r="AD25" s="285"/>
      <c r="AE25" s="285"/>
      <c r="AF25" s="416" t="e">
        <f t="shared" si="3"/>
        <v>#DIV/0!</v>
      </c>
      <c r="AG25" s="285" t="s">
        <v>900</v>
      </c>
      <c r="AH25" s="285"/>
      <c r="AI25" s="301">
        <f t="shared" si="5"/>
        <v>0</v>
      </c>
      <c r="AJ25" s="194">
        <f t="shared" si="4"/>
        <v>0</v>
      </c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285"/>
      <c r="BA25" s="194">
        <v>250</v>
      </c>
      <c r="BB25" s="194">
        <v>100</v>
      </c>
      <c r="BC25" s="194">
        <v>2</v>
      </c>
      <c r="BD25" s="194">
        <v>1400</v>
      </c>
      <c r="BE25" s="194"/>
      <c r="BF25" s="194"/>
      <c r="BG25" s="194"/>
      <c r="BH25" s="194">
        <v>2</v>
      </c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</row>
    <row r="26" spans="1:73" ht="12.75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07"/>
      <c r="X26" s="291"/>
      <c r="Y26" s="291"/>
      <c r="Z26" s="285"/>
      <c r="AA26" s="285"/>
      <c r="AB26" s="285"/>
      <c r="AC26" s="285"/>
      <c r="AD26" s="285"/>
      <c r="AE26" s="285"/>
      <c r="AF26" s="416">
        <f t="shared" si="3"/>
        <v>400</v>
      </c>
      <c r="AG26" s="285" t="s">
        <v>771</v>
      </c>
      <c r="AH26" s="285"/>
      <c r="AI26" s="301">
        <f t="shared" si="5"/>
        <v>18</v>
      </c>
      <c r="AJ26" s="194">
        <f t="shared" si="4"/>
        <v>18</v>
      </c>
      <c r="AK26" s="194">
        <v>18</v>
      </c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285">
        <v>7.2</v>
      </c>
      <c r="BD26" s="437">
        <v>1260</v>
      </c>
      <c r="BE26" s="194"/>
      <c r="BF26" s="194"/>
      <c r="BG26" s="194">
        <v>13</v>
      </c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</row>
    <row r="27" spans="1:73" ht="12.75" customHeight="1">
      <c r="A27" s="291"/>
      <c r="B27" s="863" t="s">
        <v>1043</v>
      </c>
      <c r="C27" s="864"/>
      <c r="D27" s="864"/>
      <c r="E27" s="864"/>
      <c r="F27" s="864"/>
      <c r="G27" s="864"/>
      <c r="H27" s="291"/>
      <c r="I27" s="291"/>
      <c r="J27" s="291"/>
      <c r="K27" s="291"/>
      <c r="L27" s="207"/>
      <c r="X27" s="291"/>
      <c r="Y27" s="291"/>
      <c r="Z27" s="285"/>
      <c r="AA27" s="285"/>
      <c r="AB27" s="285"/>
      <c r="AC27" s="285"/>
      <c r="AD27" s="285"/>
      <c r="AE27" s="285"/>
      <c r="AF27" s="416" t="e">
        <f t="shared" si="3"/>
        <v>#DIV/0!</v>
      </c>
      <c r="AG27" s="285" t="s">
        <v>901</v>
      </c>
      <c r="AH27" s="285"/>
      <c r="AI27" s="301">
        <f t="shared" si="5"/>
        <v>0</v>
      </c>
      <c r="AJ27" s="194">
        <f t="shared" si="4"/>
        <v>0</v>
      </c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285"/>
      <c r="BA27" s="194">
        <v>211</v>
      </c>
      <c r="BB27" s="194">
        <v>392</v>
      </c>
      <c r="BC27" s="194">
        <v>13</v>
      </c>
      <c r="BD27" s="194">
        <v>1201</v>
      </c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</row>
    <row r="28" spans="1:73" ht="12.75">
      <c r="A28" s="291"/>
      <c r="B28" s="865"/>
      <c r="C28" s="865"/>
      <c r="D28" s="865"/>
      <c r="E28" s="865"/>
      <c r="F28" s="865"/>
      <c r="G28" s="865"/>
      <c r="H28" s="291"/>
      <c r="I28" s="291"/>
      <c r="J28" s="291"/>
      <c r="K28" s="291"/>
      <c r="L28" s="207"/>
      <c r="X28" s="291"/>
      <c r="Y28" s="291"/>
      <c r="Z28" s="285"/>
      <c r="AA28" s="285"/>
      <c r="AB28" s="285"/>
      <c r="AC28" s="285"/>
      <c r="AD28" s="285"/>
      <c r="AE28" s="285"/>
      <c r="AF28" s="416">
        <f t="shared" si="3"/>
        <v>325.79185520361995</v>
      </c>
      <c r="AG28" s="285" t="s">
        <v>902</v>
      </c>
      <c r="AH28" s="285"/>
      <c r="AI28" s="301">
        <f t="shared" si="5"/>
        <v>221</v>
      </c>
      <c r="AJ28" s="194">
        <f t="shared" si="4"/>
        <v>0</v>
      </c>
      <c r="AK28" s="194"/>
      <c r="AL28" s="194"/>
      <c r="AM28" s="194"/>
      <c r="AN28" s="194"/>
      <c r="AO28" s="194"/>
      <c r="AP28" s="194">
        <v>95</v>
      </c>
      <c r="AQ28" s="194">
        <v>25</v>
      </c>
      <c r="AR28" s="194">
        <v>30</v>
      </c>
      <c r="AS28" s="194"/>
      <c r="AT28" s="194"/>
      <c r="AU28" s="194"/>
      <c r="AV28" s="194">
        <v>10</v>
      </c>
      <c r="AW28" s="194"/>
      <c r="AX28" s="194">
        <v>23</v>
      </c>
      <c r="AY28" s="194">
        <v>38</v>
      </c>
      <c r="AZ28" s="285">
        <v>72</v>
      </c>
      <c r="BA28" s="194">
        <v>3.3</v>
      </c>
      <c r="BB28" s="194">
        <v>146.5</v>
      </c>
      <c r="BC28" s="194">
        <v>3</v>
      </c>
      <c r="BD28" s="194">
        <v>19.3</v>
      </c>
      <c r="BE28" s="194"/>
      <c r="BF28" s="194"/>
      <c r="BG28" s="194">
        <v>4</v>
      </c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</row>
    <row r="29" spans="1:73" ht="12.75" customHeight="1">
      <c r="A29" s="207"/>
      <c r="B29" s="865"/>
      <c r="C29" s="865"/>
      <c r="D29" s="865"/>
      <c r="E29" s="865"/>
      <c r="F29" s="865"/>
      <c r="G29" s="865"/>
      <c r="H29" s="285"/>
      <c r="I29" s="285"/>
      <c r="J29" s="285"/>
      <c r="K29" s="285"/>
      <c r="L29" s="207"/>
      <c r="X29" s="285"/>
      <c r="Y29" s="285"/>
      <c r="Z29" s="285"/>
      <c r="AA29" s="285"/>
      <c r="AB29" s="285"/>
      <c r="AC29" s="285"/>
      <c r="AD29" s="285"/>
      <c r="AE29" s="285"/>
      <c r="AF29" s="416" t="e">
        <f t="shared" si="3"/>
        <v>#DIV/0!</v>
      </c>
      <c r="AG29" s="285"/>
      <c r="AH29" s="301"/>
      <c r="AI29" s="301">
        <f t="shared" si="5"/>
        <v>0</v>
      </c>
      <c r="AJ29" s="194">
        <f t="shared" si="4"/>
        <v>0</v>
      </c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301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</row>
    <row r="30" spans="1:73" ht="12.75">
      <c r="A30" s="207"/>
      <c r="B30" s="207"/>
      <c r="C30" s="207"/>
      <c r="D30" s="285"/>
      <c r="E30" s="285"/>
      <c r="F30" s="285"/>
      <c r="G30" s="285"/>
      <c r="H30" s="285"/>
      <c r="I30" s="285"/>
      <c r="J30" s="295"/>
      <c r="K30" s="295"/>
      <c r="L30" s="207"/>
      <c r="X30" s="207"/>
      <c r="Y30" s="207"/>
      <c r="Z30" s="285"/>
      <c r="AA30" s="285"/>
      <c r="AB30" s="285"/>
      <c r="AC30" s="285"/>
      <c r="AD30" s="285"/>
      <c r="AE30" s="285"/>
      <c r="AF30" s="416" t="e">
        <f t="shared" si="3"/>
        <v>#DIV/0!</v>
      </c>
      <c r="AG30" s="285" t="s">
        <v>466</v>
      </c>
      <c r="AH30" s="301"/>
      <c r="AI30" s="301">
        <f t="shared" si="5"/>
        <v>0</v>
      </c>
      <c r="AJ30" s="194">
        <f>AK30+AL30+AM30+AN30</f>
        <v>0</v>
      </c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301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</row>
    <row r="31" spans="1:73" ht="12.75" customHeight="1">
      <c r="A31" s="207"/>
      <c r="B31" s="207"/>
      <c r="C31" s="207"/>
      <c r="D31" s="285"/>
      <c r="E31" s="285"/>
      <c r="F31" s="285"/>
      <c r="G31" s="285"/>
      <c r="H31" s="285"/>
      <c r="I31" s="285"/>
      <c r="J31" s="295"/>
      <c r="K31" s="295"/>
      <c r="L31" s="207"/>
      <c r="X31" s="207"/>
      <c r="Y31" s="207"/>
      <c r="Z31" s="285"/>
      <c r="AA31" s="285"/>
      <c r="AB31" s="285"/>
      <c r="AC31" s="285"/>
      <c r="AD31" s="285"/>
      <c r="AE31" s="285"/>
      <c r="AF31" s="416" t="e">
        <f t="shared" si="3"/>
        <v>#DIV/0!</v>
      </c>
      <c r="AG31" s="285"/>
      <c r="AH31" s="301"/>
      <c r="AI31" s="301">
        <f t="shared" si="5"/>
        <v>0</v>
      </c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301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</row>
    <row r="32" spans="1:73" ht="12.75">
      <c r="A32" s="207"/>
      <c r="B32" s="207"/>
      <c r="C32" s="207"/>
      <c r="D32" s="285"/>
      <c r="E32" s="285"/>
      <c r="F32" s="285"/>
      <c r="G32" s="285"/>
      <c r="H32" s="285"/>
      <c r="I32" s="285"/>
      <c r="J32" s="295"/>
      <c r="K32" s="295"/>
      <c r="L32" s="207"/>
      <c r="X32" s="207"/>
      <c r="Y32" s="207"/>
      <c r="Z32" s="285"/>
      <c r="AA32" s="285"/>
      <c r="AB32" s="285"/>
      <c r="AC32" s="285"/>
      <c r="AD32" s="285"/>
      <c r="AE32" s="285"/>
      <c r="AF32" s="416">
        <f t="shared" si="3"/>
        <v>210.3896103896104</v>
      </c>
      <c r="AG32" s="207" t="s">
        <v>311</v>
      </c>
      <c r="AH32" s="207"/>
      <c r="AI32" s="301">
        <f t="shared" si="5"/>
        <v>231</v>
      </c>
      <c r="AJ32" s="194">
        <f>AK32+AL32+AM32+AN32</f>
        <v>18</v>
      </c>
      <c r="AK32" s="194"/>
      <c r="AL32" s="194">
        <v>18</v>
      </c>
      <c r="AM32" s="194"/>
      <c r="AN32" s="194"/>
      <c r="AO32" s="194">
        <v>18</v>
      </c>
      <c r="AP32" s="194">
        <v>92</v>
      </c>
      <c r="AQ32" s="194">
        <v>9</v>
      </c>
      <c r="AR32" s="194">
        <v>50</v>
      </c>
      <c r="AS32" s="194"/>
      <c r="AT32" s="194"/>
      <c r="AU32" s="194">
        <v>4</v>
      </c>
      <c r="AV32" s="194">
        <v>29</v>
      </c>
      <c r="AW32" s="194"/>
      <c r="AX32" s="194"/>
      <c r="AY32" s="194">
        <v>11</v>
      </c>
      <c r="AZ32" s="207">
        <v>48.6</v>
      </c>
      <c r="BA32" s="194">
        <v>2.1</v>
      </c>
      <c r="BB32" s="194">
        <v>516.6</v>
      </c>
      <c r="BC32" s="194">
        <v>8</v>
      </c>
      <c r="BD32" s="194">
        <v>8800</v>
      </c>
      <c r="BE32" s="194"/>
      <c r="BF32" s="194"/>
      <c r="BG32" s="194"/>
      <c r="BH32" s="194">
        <v>5</v>
      </c>
      <c r="BI32" s="194">
        <v>3</v>
      </c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</row>
    <row r="33" spans="1:73" ht="12.75" customHeight="1">
      <c r="A33" s="207"/>
      <c r="B33" s="207"/>
      <c r="C33" s="207"/>
      <c r="D33" s="207"/>
      <c r="E33" s="207"/>
      <c r="F33" s="207"/>
      <c r="G33" s="207"/>
      <c r="H33" s="207"/>
      <c r="I33" s="285"/>
      <c r="J33" s="295"/>
      <c r="K33" s="295"/>
      <c r="L33" s="207"/>
      <c r="X33" s="207"/>
      <c r="Y33" s="207"/>
      <c r="Z33" s="205"/>
      <c r="AA33" s="207"/>
      <c r="AB33" s="207"/>
      <c r="AC33" s="207"/>
      <c r="AD33" s="207"/>
      <c r="AE33" s="206"/>
      <c r="AF33" s="416" t="e">
        <f t="shared" si="3"/>
        <v>#DIV/0!</v>
      </c>
      <c r="AG33" s="285"/>
      <c r="AH33" s="291"/>
      <c r="AI33" s="291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291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</row>
    <row r="34" spans="1:73" ht="12.75">
      <c r="A34" s="207"/>
      <c r="B34" s="207"/>
      <c r="C34" s="207"/>
      <c r="D34" s="207"/>
      <c r="E34" s="207"/>
      <c r="F34" s="207"/>
      <c r="G34" s="207"/>
      <c r="H34" s="207"/>
      <c r="I34" s="285"/>
      <c r="J34" s="295"/>
      <c r="K34" s="295"/>
      <c r="L34" s="207"/>
      <c r="X34" s="207"/>
      <c r="Y34" s="207"/>
      <c r="Z34" s="205"/>
      <c r="AA34" s="207"/>
      <c r="AB34" s="207"/>
      <c r="AC34" s="206"/>
      <c r="AD34" s="207"/>
      <c r="AE34" s="206"/>
      <c r="AF34" s="416">
        <f t="shared" si="3"/>
        <v>331.9047374634296</v>
      </c>
      <c r="AG34" s="341" t="s">
        <v>142</v>
      </c>
      <c r="AH34" s="341">
        <f aca="true" t="shared" si="6" ref="AH34:BI34">SUM(AH13:AH33)</f>
        <v>0</v>
      </c>
      <c r="AI34" s="341">
        <f t="shared" si="6"/>
        <v>3896.6</v>
      </c>
      <c r="AJ34" s="341">
        <f t="shared" si="6"/>
        <v>253.8</v>
      </c>
      <c r="AK34" s="341">
        <f t="shared" si="6"/>
        <v>111.6</v>
      </c>
      <c r="AL34" s="341">
        <f t="shared" si="6"/>
        <v>64.2</v>
      </c>
      <c r="AM34" s="341">
        <f t="shared" si="6"/>
        <v>68</v>
      </c>
      <c r="AN34" s="341">
        <f t="shared" si="6"/>
        <v>8</v>
      </c>
      <c r="AO34" s="341">
        <f t="shared" si="6"/>
        <v>138.5</v>
      </c>
      <c r="AP34" s="341">
        <f t="shared" si="6"/>
        <v>1305.5</v>
      </c>
      <c r="AQ34" s="341">
        <f t="shared" si="6"/>
        <v>160.5</v>
      </c>
      <c r="AR34" s="341">
        <f t="shared" si="6"/>
        <v>367</v>
      </c>
      <c r="AS34" s="341">
        <f t="shared" si="6"/>
        <v>408.5</v>
      </c>
      <c r="AT34" s="341">
        <f t="shared" si="6"/>
        <v>0</v>
      </c>
      <c r="AU34" s="341">
        <f t="shared" si="6"/>
        <v>204</v>
      </c>
      <c r="AV34" s="341">
        <f t="shared" si="6"/>
        <v>80</v>
      </c>
      <c r="AW34" s="341"/>
      <c r="AX34" s="341">
        <f t="shared" si="6"/>
        <v>196.8</v>
      </c>
      <c r="AY34" s="341">
        <f t="shared" si="6"/>
        <v>612</v>
      </c>
      <c r="AZ34" s="341">
        <f t="shared" si="6"/>
        <v>1293.3</v>
      </c>
      <c r="BA34" s="341">
        <f t="shared" si="6"/>
        <v>13032</v>
      </c>
      <c r="BB34" s="341">
        <f t="shared" si="6"/>
        <v>5713.400000000001</v>
      </c>
      <c r="BC34" s="341">
        <f t="shared" si="6"/>
        <v>210</v>
      </c>
      <c r="BD34" s="341">
        <f t="shared" si="6"/>
        <v>138955.8</v>
      </c>
      <c r="BE34" s="342">
        <f t="shared" si="6"/>
        <v>0</v>
      </c>
      <c r="BF34" s="341">
        <f t="shared" si="6"/>
        <v>30</v>
      </c>
      <c r="BG34" s="342">
        <f t="shared" si="6"/>
        <v>24</v>
      </c>
      <c r="BH34" s="342">
        <f t="shared" si="6"/>
        <v>22</v>
      </c>
      <c r="BI34" s="342">
        <f t="shared" si="6"/>
        <v>24</v>
      </c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</row>
    <row r="35" spans="1:73" ht="12.75" customHeight="1">
      <c r="A35" s="205"/>
      <c r="B35" s="205"/>
      <c r="C35" s="205"/>
      <c r="D35" s="88"/>
      <c r="E35" s="88"/>
      <c r="F35" s="88"/>
      <c r="G35" s="88"/>
      <c r="H35" s="88"/>
      <c r="I35" s="88"/>
      <c r="J35" s="88"/>
      <c r="K35" s="88"/>
      <c r="L35" s="207"/>
      <c r="X35" s="88"/>
      <c r="Y35" s="88"/>
      <c r="Z35" s="88"/>
      <c r="AA35" s="207"/>
      <c r="AB35" s="206"/>
      <c r="AC35" s="207"/>
      <c r="AD35" s="207"/>
      <c r="AE35" s="206"/>
      <c r="AF35" s="206"/>
      <c r="AG35" s="285"/>
      <c r="AH35" s="285"/>
      <c r="AI35" s="285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</row>
    <row r="36" spans="1:73" ht="12.75">
      <c r="A36" s="207"/>
      <c r="B36" s="207"/>
      <c r="C36" s="207"/>
      <c r="D36" s="285"/>
      <c r="E36" s="285"/>
      <c r="F36" s="285"/>
      <c r="G36" s="285"/>
      <c r="H36" s="285"/>
      <c r="I36" s="285"/>
      <c r="J36" s="285"/>
      <c r="K36" s="285"/>
      <c r="L36" s="207"/>
      <c r="X36" s="285"/>
      <c r="Y36" s="285"/>
      <c r="Z36" s="286"/>
      <c r="AA36" s="285"/>
      <c r="AB36" s="285"/>
      <c r="AC36" s="285"/>
      <c r="AD36" s="285"/>
      <c r="AE36" s="285"/>
      <c r="AF36" s="285"/>
      <c r="AG36" s="285"/>
      <c r="AH36" s="285"/>
      <c r="AI36" s="285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</row>
    <row r="37" spans="1:73" ht="12.75" customHeight="1">
      <c r="A37" s="207"/>
      <c r="B37" s="207"/>
      <c r="C37" s="207"/>
      <c r="D37" s="285"/>
      <c r="E37" s="285"/>
      <c r="F37" s="285"/>
      <c r="G37" s="285"/>
      <c r="H37" s="285"/>
      <c r="I37" s="285"/>
      <c r="J37" s="285"/>
      <c r="K37" s="285"/>
      <c r="L37" s="207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</row>
    <row r="38" spans="1:73" ht="12.75">
      <c r="A38" s="207"/>
      <c r="B38" s="207"/>
      <c r="C38" s="207"/>
      <c r="D38" s="285"/>
      <c r="E38" s="285"/>
      <c r="F38" s="285"/>
      <c r="G38" s="285"/>
      <c r="H38" s="285"/>
      <c r="I38" s="285"/>
      <c r="J38" s="285"/>
      <c r="K38" s="285"/>
      <c r="L38" s="207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</row>
    <row r="39" spans="1:73" ht="12.75" customHeight="1">
      <c r="A39" s="207"/>
      <c r="B39" s="207"/>
      <c r="C39" s="207"/>
      <c r="D39" s="285"/>
      <c r="E39" s="285"/>
      <c r="F39" s="285"/>
      <c r="G39" s="285"/>
      <c r="H39" s="285"/>
      <c r="I39" s="285"/>
      <c r="J39" s="285"/>
      <c r="K39" s="285"/>
      <c r="L39" s="207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</row>
    <row r="40" spans="1:73" ht="12.75">
      <c r="A40" s="207"/>
      <c r="B40" s="207"/>
      <c r="C40" s="207"/>
      <c r="D40" s="285"/>
      <c r="E40" s="285"/>
      <c r="F40" s="285"/>
      <c r="G40" s="285"/>
      <c r="H40" s="285"/>
      <c r="I40" s="285"/>
      <c r="J40" s="285"/>
      <c r="K40" s="285"/>
      <c r="L40" s="207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</row>
    <row r="41" spans="1:73" ht="12.75" customHeight="1">
      <c r="A41" s="207"/>
      <c r="B41" s="207"/>
      <c r="C41" s="207"/>
      <c r="D41" s="285"/>
      <c r="E41" s="285"/>
      <c r="F41" s="285"/>
      <c r="G41" s="285"/>
      <c r="H41" s="285"/>
      <c r="I41" s="285"/>
      <c r="J41" s="285"/>
      <c r="K41" s="285"/>
      <c r="L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</row>
    <row r="42" spans="1:73" ht="12.7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85"/>
      <c r="M42" s="207"/>
      <c r="N42" s="207"/>
      <c r="O42" s="207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</row>
    <row r="43" spans="1:73" ht="12.75" customHeight="1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85"/>
      <c r="M43" s="207"/>
      <c r="N43" s="207"/>
      <c r="O43" s="207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</row>
    <row r="44" spans="1:73" ht="12.7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85"/>
      <c r="M44" s="207"/>
      <c r="N44" s="207"/>
      <c r="O44" s="207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</row>
    <row r="45" spans="1:73" ht="12.75" customHeight="1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85"/>
      <c r="M45" s="207"/>
      <c r="N45" s="207"/>
      <c r="O45" s="207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</row>
    <row r="46" spans="1:73" ht="12.75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85"/>
      <c r="M46" s="207"/>
      <c r="N46" s="207"/>
      <c r="O46" s="207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</row>
    <row r="47" spans="1:73" ht="12.75" customHeight="1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07"/>
      <c r="N47" s="207"/>
      <c r="O47" s="207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</row>
    <row r="48" spans="2:73" ht="12.75">
      <c r="B48" s="876"/>
      <c r="C48" s="878"/>
      <c r="D48" s="874"/>
      <c r="E48" s="880"/>
      <c r="F48" s="880"/>
      <c r="G48" s="880"/>
      <c r="H48" s="880"/>
      <c r="I48" s="880"/>
      <c r="J48" s="880"/>
      <c r="K48" s="880"/>
      <c r="L48" s="880"/>
      <c r="M48" s="880"/>
      <c r="N48" s="880"/>
      <c r="O48" s="880"/>
      <c r="P48" s="880"/>
      <c r="Q48" s="880"/>
      <c r="R48" s="880"/>
      <c r="S48" s="880"/>
      <c r="T48" s="867" t="s">
        <v>77</v>
      </c>
      <c r="U48" s="869"/>
      <c r="V48" s="866"/>
      <c r="W48" s="202"/>
      <c r="X48" s="194"/>
      <c r="Y48" s="194"/>
      <c r="Z48" s="194"/>
      <c r="AA48" s="194"/>
      <c r="AB48" s="285"/>
      <c r="AC48" s="285"/>
      <c r="AD48" s="285"/>
      <c r="AE48" s="285"/>
      <c r="AF48" s="285"/>
      <c r="AG48" s="285"/>
      <c r="AH48" s="285"/>
      <c r="AI48" s="285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</row>
    <row r="49" spans="2:73" ht="12.75" customHeight="1">
      <c r="B49" s="877"/>
      <c r="C49" s="879"/>
      <c r="D49" s="875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868"/>
      <c r="U49" s="870"/>
      <c r="V49" s="867"/>
      <c r="W49" s="202"/>
      <c r="X49" s="194"/>
      <c r="Y49" s="194"/>
      <c r="Z49" s="194"/>
      <c r="AA49" s="194"/>
      <c r="AB49" s="285"/>
      <c r="AC49" s="285"/>
      <c r="AD49" s="285"/>
      <c r="AE49" s="285"/>
      <c r="AF49" s="285"/>
      <c r="AG49" s="285"/>
      <c r="AH49" s="285"/>
      <c r="AI49" s="285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</row>
    <row r="50" spans="2:73" ht="12.75">
      <c r="B50" s="337"/>
      <c r="C50" s="340"/>
      <c r="D50" s="340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>
        <v>29</v>
      </c>
      <c r="U50" s="338"/>
      <c r="V50" s="338"/>
      <c r="W50" s="338"/>
      <c r="X50" s="338"/>
      <c r="Y50" s="338"/>
      <c r="Z50" s="338"/>
      <c r="AA50" s="338"/>
      <c r="AB50" s="285"/>
      <c r="AC50" s="285"/>
      <c r="AD50" s="285"/>
      <c r="AE50" s="285"/>
      <c r="AF50" s="285"/>
      <c r="AG50" s="285"/>
      <c r="AH50" s="285"/>
      <c r="AI50" s="285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</row>
    <row r="51" spans="2:73" ht="12.75" customHeight="1"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07"/>
      <c r="N51" s="207"/>
      <c r="O51" s="207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</row>
    <row r="52" spans="2:73" ht="12.75"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07"/>
      <c r="N52" s="207"/>
      <c r="O52" s="207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</row>
    <row r="53" spans="2:73" ht="12.75" customHeight="1"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07"/>
      <c r="N53" s="207"/>
      <c r="O53" s="207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</row>
    <row r="54" spans="2:73" ht="12.75"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07"/>
      <c r="N54" s="207"/>
      <c r="O54" s="207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</row>
    <row r="55" spans="2:73" ht="12.75" customHeight="1"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07"/>
      <c r="N55" s="207"/>
      <c r="O55" s="207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</row>
    <row r="56" spans="2:73" ht="12.75"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07"/>
      <c r="N56" s="207"/>
      <c r="O56" s="207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</row>
    <row r="57" spans="2:73" ht="12.75" customHeight="1"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07"/>
      <c r="N57" s="207"/>
      <c r="O57" s="207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</row>
    <row r="58" spans="2:73" ht="12.75"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07"/>
      <c r="N58" s="207"/>
      <c r="O58" s="207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</row>
    <row r="59" spans="2:73" ht="12.75" customHeight="1"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07"/>
      <c r="N59" s="207"/>
      <c r="O59" s="207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</row>
    <row r="60" spans="2:73" ht="12.75"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07"/>
      <c r="N60" s="207"/>
      <c r="O60" s="207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</row>
    <row r="61" spans="2:73" ht="12.75" customHeight="1"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07"/>
      <c r="N61" s="207"/>
      <c r="O61" s="207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</row>
    <row r="62" spans="2:73" ht="12.75"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07"/>
      <c r="N62" s="207"/>
      <c r="O62" s="207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</row>
    <row r="63" spans="2:73" ht="12.75" customHeight="1"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07"/>
      <c r="N63" s="207"/>
      <c r="O63" s="207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</row>
    <row r="64" spans="2:73" ht="12.75"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07"/>
      <c r="N64" s="207"/>
      <c r="O64" s="207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</row>
    <row r="65" spans="2:73" ht="12.75" customHeight="1"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07"/>
      <c r="N65" s="207"/>
      <c r="O65" s="207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</row>
    <row r="66" spans="2:73" ht="12.75"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07"/>
      <c r="N66" s="207"/>
      <c r="O66" s="207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</row>
    <row r="67" spans="2:73" ht="12.75" customHeight="1"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07"/>
      <c r="N67" s="207"/>
      <c r="O67" s="207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</row>
    <row r="68" spans="2:73" ht="12.75"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</row>
    <row r="69" spans="2:73" ht="12.75" customHeight="1"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</row>
    <row r="70" spans="2:73" ht="12.75">
      <c r="B70" s="207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</row>
    <row r="71" spans="2:73" ht="12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</row>
    <row r="72" spans="2:73" ht="12.75">
      <c r="B72" s="341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</row>
    <row r="73" spans="1:73" ht="12.75" customHeight="1">
      <c r="A73" s="285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</row>
    <row r="74" spans="1:73" ht="12.75">
      <c r="A74" s="285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</row>
    <row r="75" spans="1:73" ht="12.75" customHeight="1">
      <c r="A75" s="285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</row>
    <row r="76" spans="1:73" ht="12.75">
      <c r="A76" s="285"/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</row>
    <row r="77" spans="1:73" ht="12.75" customHeight="1">
      <c r="A77" s="285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</row>
    <row r="78" spans="1:73" ht="12.75">
      <c r="A78" s="285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</row>
    <row r="79" spans="1:73" ht="12.75" customHeight="1">
      <c r="A79" s="285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</row>
    <row r="80" spans="1:73" ht="12.75">
      <c r="A80" s="285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</row>
    <row r="81" spans="1:73" ht="12.75" customHeight="1">
      <c r="A81" s="285"/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</row>
    <row r="82" spans="1:73" ht="12.75">
      <c r="A82" s="285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</row>
    <row r="83" spans="1:73" ht="12.75" customHeight="1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</row>
    <row r="84" spans="1:73" ht="12.75">
      <c r="A84" s="285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</row>
    <row r="85" spans="1:73" ht="12.75" customHeight="1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</row>
    <row r="86" spans="1:73" ht="12.75">
      <c r="A86" s="285"/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</row>
    <row r="87" spans="1:73" ht="12.75" customHeight="1">
      <c r="A87" s="285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</row>
    <row r="88" spans="1:73" ht="12.75">
      <c r="A88" s="285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</row>
    <row r="89" spans="1:73" ht="12.75" customHeight="1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</row>
    <row r="90" spans="1:73" ht="12.75">
      <c r="A90" s="285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</row>
    <row r="91" spans="1:73" ht="12.75" customHeight="1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211"/>
      <c r="Q91" s="211"/>
      <c r="R91" s="193"/>
      <c r="S91" s="193"/>
      <c r="T91" s="193"/>
      <c r="U91" s="193"/>
      <c r="V91" s="193"/>
      <c r="W91" s="193"/>
      <c r="X91" s="193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</row>
    <row r="92" spans="1:73" ht="12.75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211"/>
      <c r="Q92" s="211"/>
      <c r="R92" s="193"/>
      <c r="S92" s="193"/>
      <c r="T92" s="193"/>
      <c r="U92" s="193"/>
      <c r="V92" s="193"/>
      <c r="W92" s="193"/>
      <c r="X92" s="193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</row>
    <row r="93" spans="1:73" ht="12.75" customHeight="1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211"/>
      <c r="Q93" s="211"/>
      <c r="R93" s="193"/>
      <c r="S93" s="193"/>
      <c r="T93" s="193"/>
      <c r="U93" s="193"/>
      <c r="V93" s="193"/>
      <c r="W93" s="193"/>
      <c r="X93" s="193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</row>
    <row r="94" spans="1:73" ht="12.75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211"/>
      <c r="Q94" s="211"/>
      <c r="R94" s="193"/>
      <c r="S94" s="193"/>
      <c r="T94" s="193"/>
      <c r="U94" s="193"/>
      <c r="V94" s="193"/>
      <c r="W94" s="193"/>
      <c r="X94" s="193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</row>
    <row r="95" spans="1:73" ht="12.75" customHeight="1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211"/>
      <c r="Q95" s="211"/>
      <c r="R95" s="193"/>
      <c r="S95" s="193"/>
      <c r="T95" s="193"/>
      <c r="U95" s="193"/>
      <c r="V95" s="193"/>
      <c r="W95" s="193"/>
      <c r="X95" s="193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</row>
    <row r="96" spans="1:73" ht="12.7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211"/>
      <c r="Q96" s="211"/>
      <c r="R96" s="193"/>
      <c r="S96" s="193"/>
      <c r="T96" s="193"/>
      <c r="U96" s="193"/>
      <c r="V96" s="193"/>
      <c r="W96" s="193"/>
      <c r="X96" s="193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</row>
    <row r="97" spans="1:73" ht="12.75" customHeight="1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211"/>
      <c r="Q97" s="211"/>
      <c r="R97" s="193"/>
      <c r="S97" s="193"/>
      <c r="T97" s="193"/>
      <c r="U97" s="193"/>
      <c r="V97" s="193"/>
      <c r="W97" s="193"/>
      <c r="X97" s="193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194"/>
    </row>
    <row r="98" spans="1:73" ht="12.7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211"/>
      <c r="Q98" s="211"/>
      <c r="R98" s="193"/>
      <c r="S98" s="193"/>
      <c r="T98" s="193"/>
      <c r="U98" s="193"/>
      <c r="V98" s="193"/>
      <c r="W98" s="193"/>
      <c r="X98" s="193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194"/>
    </row>
    <row r="99" spans="1:73" ht="12.75" customHeight="1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211"/>
      <c r="Q99" s="211"/>
      <c r="R99" s="193"/>
      <c r="S99" s="193"/>
      <c r="T99" s="193"/>
      <c r="U99" s="193"/>
      <c r="V99" s="193"/>
      <c r="W99" s="193"/>
      <c r="X99" s="193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</row>
    <row r="100" spans="1:73" ht="12.75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211"/>
      <c r="Q100" s="211"/>
      <c r="R100" s="193"/>
      <c r="S100" s="193"/>
      <c r="T100" s="193"/>
      <c r="U100" s="193"/>
      <c r="V100" s="193"/>
      <c r="W100" s="193"/>
      <c r="X100" s="193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</row>
    <row r="101" spans="1:73" ht="12.75" customHeight="1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211"/>
      <c r="Q101" s="211"/>
      <c r="R101" s="193"/>
      <c r="S101" s="193"/>
      <c r="T101" s="193"/>
      <c r="U101" s="193"/>
      <c r="V101" s="193"/>
      <c r="W101" s="193"/>
      <c r="X101" s="193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</row>
    <row r="102" spans="1:73" ht="12.75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211"/>
      <c r="Q102" s="211"/>
      <c r="R102" s="193"/>
      <c r="S102" s="193"/>
      <c r="T102" s="193"/>
      <c r="U102" s="193"/>
      <c r="V102" s="193"/>
      <c r="W102" s="193"/>
      <c r="X102" s="193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</row>
    <row r="103" spans="1:73" ht="12.75" customHeight="1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211"/>
      <c r="Q103" s="211"/>
      <c r="R103" s="193"/>
      <c r="S103" s="193"/>
      <c r="T103" s="193"/>
      <c r="U103" s="193"/>
      <c r="V103" s="193"/>
      <c r="W103" s="193"/>
      <c r="X103" s="193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</row>
    <row r="104" spans="1:73" ht="12.7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211"/>
      <c r="Q104" s="211"/>
      <c r="R104" s="193"/>
      <c r="S104" s="193"/>
      <c r="T104" s="193"/>
      <c r="U104" s="193"/>
      <c r="V104" s="193"/>
      <c r="W104" s="193"/>
      <c r="X104" s="193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</row>
    <row r="105" spans="1:73" ht="12.75" customHeight="1">
      <c r="A105" s="193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211"/>
      <c r="Q105" s="211"/>
      <c r="R105" s="193"/>
      <c r="S105" s="193"/>
      <c r="T105" s="193"/>
      <c r="U105" s="193"/>
      <c r="V105" s="193"/>
      <c r="W105" s="193"/>
      <c r="X105" s="193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</row>
    <row r="106" spans="1:73" ht="12.75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211"/>
      <c r="Q106" s="211"/>
      <c r="R106" s="193"/>
      <c r="S106" s="193"/>
      <c r="T106" s="193"/>
      <c r="U106" s="193"/>
      <c r="V106" s="193"/>
      <c r="W106" s="193"/>
      <c r="X106" s="193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</row>
    <row r="107" spans="1:73" ht="12.75" customHeight="1">
      <c r="A107" s="193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211"/>
      <c r="Q107" s="211"/>
      <c r="R107" s="193"/>
      <c r="S107" s="193"/>
      <c r="T107" s="193"/>
      <c r="U107" s="193"/>
      <c r="V107" s="193"/>
      <c r="W107" s="193"/>
      <c r="X107" s="193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</row>
    <row r="108" spans="1:73" ht="12.75">
      <c r="A108" s="193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211"/>
      <c r="Q108" s="211"/>
      <c r="R108" s="193"/>
      <c r="S108" s="193"/>
      <c r="T108" s="193"/>
      <c r="U108" s="193"/>
      <c r="V108" s="193"/>
      <c r="W108" s="193"/>
      <c r="X108" s="193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</row>
    <row r="109" spans="1:73" ht="12.75" customHeight="1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211"/>
      <c r="Q109" s="211"/>
      <c r="R109" s="193"/>
      <c r="S109" s="193"/>
      <c r="T109" s="193"/>
      <c r="U109" s="193"/>
      <c r="V109" s="193"/>
      <c r="W109" s="193"/>
      <c r="X109" s="193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</row>
    <row r="110" spans="1:73" ht="12.75">
      <c r="A110" s="281"/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193"/>
      <c r="N110" s="193"/>
      <c r="O110" s="193"/>
      <c r="P110" s="211"/>
      <c r="Q110" s="211"/>
      <c r="R110" s="193"/>
      <c r="S110" s="193"/>
      <c r="T110" s="193"/>
      <c r="U110" s="193"/>
      <c r="V110" s="193"/>
      <c r="W110" s="193"/>
      <c r="X110" s="193"/>
      <c r="Y110" s="194"/>
      <c r="Z110" s="194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</row>
    <row r="111" spans="1:73" ht="12.75" customHeight="1">
      <c r="A111" s="281"/>
      <c r="B111" s="281"/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193"/>
      <c r="N111" s="193"/>
      <c r="O111" s="193"/>
      <c r="P111" s="211"/>
      <c r="Q111" s="211"/>
      <c r="R111" s="193"/>
      <c r="S111" s="193"/>
      <c r="T111" s="193"/>
      <c r="U111" s="193"/>
      <c r="V111" s="193"/>
      <c r="W111" s="193"/>
      <c r="X111" s="193"/>
      <c r="Y111" s="194"/>
      <c r="Z111" s="194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</row>
    <row r="112" spans="1:73" ht="12.75">
      <c r="A112" s="281"/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193"/>
      <c r="N112" s="193"/>
      <c r="O112" s="193"/>
      <c r="P112" s="211"/>
      <c r="Q112" s="211"/>
      <c r="R112" s="193"/>
      <c r="S112" s="193"/>
      <c r="T112" s="193"/>
      <c r="U112" s="193"/>
      <c r="V112" s="193"/>
      <c r="W112" s="193"/>
      <c r="X112" s="193"/>
      <c r="Y112" s="194"/>
      <c r="Z112" s="194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</row>
    <row r="113" spans="1:73" ht="12.75" customHeight="1">
      <c r="A113" s="281"/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193"/>
      <c r="N113" s="193"/>
      <c r="O113" s="193"/>
      <c r="P113" s="211"/>
      <c r="Q113" s="211"/>
      <c r="R113" s="193"/>
      <c r="S113" s="193"/>
      <c r="T113" s="193"/>
      <c r="U113" s="193"/>
      <c r="V113" s="193"/>
      <c r="W113" s="193"/>
      <c r="X113" s="193"/>
      <c r="Y113" s="194"/>
      <c r="Z113" s="194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</row>
    <row r="114" spans="1:73" ht="12.75">
      <c r="A114" s="282"/>
      <c r="B114" s="282"/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193"/>
      <c r="N114" s="193"/>
      <c r="O114" s="193"/>
      <c r="P114" s="211"/>
      <c r="Q114" s="211"/>
      <c r="R114" s="193"/>
      <c r="S114" s="193"/>
      <c r="T114" s="193"/>
      <c r="U114" s="193"/>
      <c r="V114" s="193"/>
      <c r="W114" s="193"/>
      <c r="X114" s="193"/>
      <c r="Y114" s="194"/>
      <c r="Z114" s="194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</row>
    <row r="115" spans="1:73" ht="12.75" customHeight="1">
      <c r="A115" s="282"/>
      <c r="B115" s="282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193"/>
      <c r="N115" s="193"/>
      <c r="O115" s="193"/>
      <c r="P115" s="211"/>
      <c r="Q115" s="211"/>
      <c r="R115" s="193"/>
      <c r="S115" s="193"/>
      <c r="T115" s="193"/>
      <c r="U115" s="193"/>
      <c r="V115" s="193"/>
      <c r="W115" s="193"/>
      <c r="X115" s="193"/>
      <c r="Y115" s="194"/>
      <c r="Z115" s="194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7"/>
      <c r="BU115" s="197"/>
    </row>
    <row r="116" spans="1:73" ht="12.75">
      <c r="A116" s="282"/>
      <c r="B116" s="282"/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193"/>
      <c r="N116" s="193"/>
      <c r="O116" s="193"/>
      <c r="P116" s="211"/>
      <c r="Q116" s="211"/>
      <c r="R116" s="193"/>
      <c r="S116" s="193"/>
      <c r="T116" s="193"/>
      <c r="U116" s="193"/>
      <c r="V116" s="193"/>
      <c r="W116" s="193"/>
      <c r="X116" s="193"/>
      <c r="Y116" s="194"/>
      <c r="Z116" s="194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</row>
    <row r="117" spans="1:73" ht="12.75" customHeight="1">
      <c r="A117" s="282"/>
      <c r="B117" s="282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193"/>
      <c r="N117" s="193"/>
      <c r="O117" s="193"/>
      <c r="P117" s="211"/>
      <c r="Q117" s="211"/>
      <c r="R117" s="193"/>
      <c r="S117" s="193"/>
      <c r="T117" s="193"/>
      <c r="U117" s="193"/>
      <c r="V117" s="193"/>
      <c r="W117" s="193"/>
      <c r="X117" s="193"/>
      <c r="Y117" s="194"/>
      <c r="Z117" s="194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7"/>
      <c r="BU117" s="197"/>
    </row>
    <row r="118" spans="1:73" ht="12.75">
      <c r="A118" s="282"/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193"/>
      <c r="N118" s="193"/>
      <c r="O118" s="193"/>
      <c r="P118" s="211"/>
      <c r="Q118" s="211"/>
      <c r="R118" s="193"/>
      <c r="S118" s="193"/>
      <c r="T118" s="193"/>
      <c r="U118" s="193"/>
      <c r="V118" s="193"/>
      <c r="W118" s="193"/>
      <c r="X118" s="193"/>
      <c r="Y118" s="194"/>
      <c r="Z118" s="194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</row>
    <row r="119" spans="1:73" ht="12.75" customHeight="1">
      <c r="A119" s="282"/>
      <c r="B119" s="282"/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193"/>
      <c r="N119" s="193"/>
      <c r="O119" s="193"/>
      <c r="P119" s="211"/>
      <c r="Q119" s="211"/>
      <c r="R119" s="193"/>
      <c r="S119" s="193"/>
      <c r="T119" s="193"/>
      <c r="U119" s="193"/>
      <c r="V119" s="193"/>
      <c r="W119" s="193"/>
      <c r="X119" s="193"/>
      <c r="Y119" s="194"/>
      <c r="Z119" s="194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7"/>
      <c r="BU119" s="197"/>
    </row>
    <row r="120" spans="1:73" ht="12.75">
      <c r="A120" s="282"/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193"/>
      <c r="N120" s="193"/>
      <c r="O120" s="193"/>
      <c r="P120" s="211"/>
      <c r="Q120" s="211"/>
      <c r="R120" s="193"/>
      <c r="S120" s="193"/>
      <c r="T120" s="193"/>
      <c r="U120" s="193"/>
      <c r="V120" s="193"/>
      <c r="W120" s="193"/>
      <c r="X120" s="193"/>
      <c r="Y120" s="194"/>
      <c r="Z120" s="194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</row>
    <row r="121" spans="1:73" ht="12.75" customHeight="1">
      <c r="A121" s="282"/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193"/>
      <c r="N121" s="193"/>
      <c r="O121" s="193"/>
      <c r="P121" s="211"/>
      <c r="Q121" s="211"/>
      <c r="R121" s="193"/>
      <c r="S121" s="193"/>
      <c r="T121" s="193"/>
      <c r="U121" s="193"/>
      <c r="V121" s="193"/>
      <c r="W121" s="193"/>
      <c r="X121" s="193"/>
      <c r="Y121" s="194"/>
      <c r="Z121" s="194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  <c r="BT121" s="197"/>
      <c r="BU121" s="197"/>
    </row>
    <row r="122" spans="1:73" ht="12.75">
      <c r="A122" s="282"/>
      <c r="B122" s="282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193"/>
      <c r="N122" s="193"/>
      <c r="O122" s="193"/>
      <c r="P122" s="211"/>
      <c r="Q122" s="211"/>
      <c r="R122" s="193"/>
      <c r="S122" s="193"/>
      <c r="T122" s="193"/>
      <c r="U122" s="193"/>
      <c r="V122" s="193"/>
      <c r="W122" s="193"/>
      <c r="X122" s="193"/>
      <c r="Y122" s="194"/>
      <c r="Z122" s="194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</row>
    <row r="123" spans="1:73" ht="12.75" customHeight="1">
      <c r="A123" s="282"/>
      <c r="B123" s="282"/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193"/>
      <c r="N123" s="193"/>
      <c r="O123" s="193"/>
      <c r="P123" s="211"/>
      <c r="Q123" s="211"/>
      <c r="R123" s="193"/>
      <c r="S123" s="193"/>
      <c r="T123" s="193"/>
      <c r="U123" s="193"/>
      <c r="V123" s="193"/>
      <c r="W123" s="193"/>
      <c r="X123" s="193"/>
      <c r="Y123" s="194"/>
      <c r="Z123" s="194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7"/>
      <c r="BS123" s="197"/>
      <c r="BT123" s="197"/>
      <c r="BU123" s="197"/>
    </row>
    <row r="124" spans="1:73" ht="12.75">
      <c r="A124" s="282"/>
      <c r="B124" s="282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193"/>
      <c r="N124" s="193"/>
      <c r="O124" s="193"/>
      <c r="P124" s="211"/>
      <c r="Q124" s="211"/>
      <c r="R124" s="193"/>
      <c r="S124" s="193"/>
      <c r="T124" s="193"/>
      <c r="U124" s="193"/>
      <c r="V124" s="193"/>
      <c r="W124" s="193"/>
      <c r="X124" s="193"/>
      <c r="Y124" s="194"/>
      <c r="Z124" s="194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</row>
    <row r="125" spans="1:73" ht="12.75" customHeight="1">
      <c r="A125" s="282"/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193"/>
      <c r="N125" s="193"/>
      <c r="O125" s="193"/>
      <c r="P125" s="211"/>
      <c r="Q125" s="211"/>
      <c r="R125" s="193"/>
      <c r="S125" s="193"/>
      <c r="T125" s="193"/>
      <c r="U125" s="193"/>
      <c r="V125" s="193"/>
      <c r="W125" s="193"/>
      <c r="X125" s="193"/>
      <c r="Y125" s="194"/>
      <c r="Z125" s="194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97"/>
      <c r="BI125" s="197"/>
      <c r="BJ125" s="197"/>
      <c r="BK125" s="197"/>
      <c r="BL125" s="197"/>
      <c r="BM125" s="197"/>
      <c r="BN125" s="197"/>
      <c r="BO125" s="197"/>
      <c r="BP125" s="197"/>
      <c r="BQ125" s="197"/>
      <c r="BR125" s="197"/>
      <c r="BS125" s="197"/>
      <c r="BT125" s="197"/>
      <c r="BU125" s="197"/>
    </row>
    <row r="126" spans="1:73" ht="12.75">
      <c r="A126" s="282"/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193"/>
      <c r="N126" s="193"/>
      <c r="O126" s="193"/>
      <c r="P126" s="211"/>
      <c r="Q126" s="211"/>
      <c r="R126" s="193"/>
      <c r="S126" s="193"/>
      <c r="T126" s="193"/>
      <c r="U126" s="193"/>
      <c r="V126" s="193"/>
      <c r="W126" s="193"/>
      <c r="X126" s="193"/>
      <c r="Y126" s="194"/>
      <c r="Z126" s="194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  <c r="BT126" s="197"/>
      <c r="BU126" s="197"/>
    </row>
    <row r="127" spans="1:73" ht="12.75" customHeight="1">
      <c r="A127" s="282"/>
      <c r="B127" s="282"/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193"/>
      <c r="N127" s="193"/>
      <c r="O127" s="193"/>
      <c r="P127" s="211"/>
      <c r="Q127" s="211"/>
      <c r="R127" s="193"/>
      <c r="S127" s="193"/>
      <c r="T127" s="193"/>
      <c r="U127" s="193"/>
      <c r="V127" s="193"/>
      <c r="W127" s="193"/>
      <c r="X127" s="193"/>
      <c r="Y127" s="194"/>
      <c r="Z127" s="194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  <c r="BR127" s="197"/>
      <c r="BS127" s="197"/>
      <c r="BT127" s="197"/>
      <c r="BU127" s="197"/>
    </row>
    <row r="128" spans="1:73" ht="12.75">
      <c r="A128" s="282"/>
      <c r="B128" s="282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193"/>
      <c r="N128" s="193"/>
      <c r="O128" s="193"/>
      <c r="P128" s="211"/>
      <c r="Q128" s="211"/>
      <c r="R128" s="193"/>
      <c r="S128" s="193"/>
      <c r="T128" s="193"/>
      <c r="U128" s="193"/>
      <c r="V128" s="193"/>
      <c r="W128" s="193"/>
      <c r="X128" s="193"/>
      <c r="Y128" s="194"/>
      <c r="Z128" s="194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197"/>
      <c r="BU128" s="197"/>
    </row>
    <row r="129" spans="1:73" ht="12.75" customHeight="1">
      <c r="A129" s="282"/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193"/>
      <c r="N129" s="193"/>
      <c r="O129" s="193"/>
      <c r="P129" s="211"/>
      <c r="Q129" s="211"/>
      <c r="R129" s="193"/>
      <c r="S129" s="193"/>
      <c r="T129" s="193"/>
      <c r="U129" s="193"/>
      <c r="V129" s="193"/>
      <c r="W129" s="193"/>
      <c r="X129" s="193"/>
      <c r="Y129" s="194"/>
      <c r="Z129" s="194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7"/>
      <c r="BE129" s="197"/>
      <c r="BF129" s="197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197"/>
      <c r="BU129" s="197"/>
    </row>
    <row r="130" spans="1:73" ht="12.75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193"/>
      <c r="N130" s="193"/>
      <c r="O130" s="193"/>
      <c r="P130" s="211"/>
      <c r="Q130" s="211"/>
      <c r="R130" s="193"/>
      <c r="S130" s="193"/>
      <c r="T130" s="193"/>
      <c r="U130" s="193"/>
      <c r="V130" s="193"/>
      <c r="W130" s="193"/>
      <c r="X130" s="193"/>
      <c r="Y130" s="194"/>
      <c r="Z130" s="194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97"/>
      <c r="BU130" s="197"/>
    </row>
    <row r="131" spans="1:73" ht="12.75" customHeight="1">
      <c r="A131" s="282"/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193"/>
      <c r="N131" s="193"/>
      <c r="O131" s="193"/>
      <c r="P131" s="211"/>
      <c r="Q131" s="211"/>
      <c r="R131" s="193"/>
      <c r="S131" s="193"/>
      <c r="T131" s="193"/>
      <c r="U131" s="193"/>
      <c r="V131" s="193"/>
      <c r="W131" s="193"/>
      <c r="X131" s="193"/>
      <c r="Y131" s="194"/>
      <c r="Z131" s="194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 s="197"/>
      <c r="BL131" s="197"/>
      <c r="BM131" s="197"/>
      <c r="BN131" s="197"/>
      <c r="BO131" s="197"/>
      <c r="BP131" s="197"/>
      <c r="BQ131" s="197"/>
      <c r="BR131" s="197"/>
      <c r="BS131" s="197"/>
      <c r="BT131" s="197"/>
      <c r="BU131" s="197"/>
    </row>
    <row r="132" spans="1:73" ht="12.75">
      <c r="A132" s="282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193"/>
      <c r="N132" s="193"/>
      <c r="O132" s="193"/>
      <c r="P132" s="211"/>
      <c r="Q132" s="211"/>
      <c r="R132" s="193"/>
      <c r="S132" s="193"/>
      <c r="T132" s="193"/>
      <c r="U132" s="193"/>
      <c r="V132" s="193"/>
      <c r="W132" s="193"/>
      <c r="X132" s="193"/>
      <c r="Y132" s="194"/>
      <c r="Z132" s="194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</row>
    <row r="133" spans="1:73" ht="12.75" customHeight="1">
      <c r="A133" s="282"/>
      <c r="B133" s="282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193"/>
      <c r="N133" s="193"/>
      <c r="O133" s="193"/>
      <c r="P133" s="211"/>
      <c r="Q133" s="211"/>
      <c r="R133" s="193"/>
      <c r="S133" s="193"/>
      <c r="T133" s="193"/>
      <c r="U133" s="193"/>
      <c r="V133" s="193"/>
      <c r="W133" s="193"/>
      <c r="X133" s="193"/>
      <c r="Y133" s="194"/>
      <c r="Z133" s="194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</row>
    <row r="134" spans="1:73" ht="12.75">
      <c r="A134" s="282"/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193"/>
      <c r="N134" s="193"/>
      <c r="O134" s="193"/>
      <c r="P134" s="211"/>
      <c r="Q134" s="211"/>
      <c r="R134" s="193"/>
      <c r="S134" s="193"/>
      <c r="T134" s="193"/>
      <c r="U134" s="193"/>
      <c r="V134" s="193"/>
      <c r="W134" s="193"/>
      <c r="X134" s="193"/>
      <c r="Y134" s="194"/>
      <c r="Z134" s="194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197"/>
      <c r="BU134" s="197"/>
    </row>
    <row r="135" spans="1:73" ht="12.75" customHeight="1">
      <c r="A135" s="282"/>
      <c r="B135" s="282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193"/>
      <c r="N135" s="193"/>
      <c r="O135" s="193"/>
      <c r="P135" s="211"/>
      <c r="Q135" s="211"/>
      <c r="R135" s="193"/>
      <c r="S135" s="193"/>
      <c r="T135" s="193"/>
      <c r="U135" s="193"/>
      <c r="V135" s="193"/>
      <c r="W135" s="193"/>
      <c r="X135" s="193"/>
      <c r="Y135" s="194"/>
      <c r="Z135" s="194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</row>
    <row r="136" spans="1:73" ht="12.75">
      <c r="A136" s="282"/>
      <c r="B136" s="282"/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193"/>
      <c r="N136" s="193"/>
      <c r="O136" s="193"/>
      <c r="P136" s="211"/>
      <c r="Q136" s="211"/>
      <c r="R136" s="193"/>
      <c r="S136" s="193"/>
      <c r="T136" s="193"/>
      <c r="U136" s="193"/>
      <c r="V136" s="193"/>
      <c r="W136" s="193"/>
      <c r="X136" s="193"/>
      <c r="Y136" s="194"/>
      <c r="Z136" s="194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  <c r="BM136" s="197"/>
      <c r="BN136" s="197"/>
      <c r="BO136" s="197"/>
      <c r="BP136" s="197"/>
      <c r="BQ136" s="197"/>
      <c r="BR136" s="197"/>
      <c r="BS136" s="197"/>
      <c r="BT136" s="197"/>
      <c r="BU136" s="197"/>
    </row>
    <row r="137" spans="1:73" ht="12.75" customHeight="1">
      <c r="A137" s="282"/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193"/>
      <c r="N137" s="193"/>
      <c r="O137" s="193"/>
      <c r="P137" s="211"/>
      <c r="Q137" s="211"/>
      <c r="R137" s="193"/>
      <c r="S137" s="193"/>
      <c r="T137" s="193"/>
      <c r="U137" s="193"/>
      <c r="V137" s="193"/>
      <c r="W137" s="193"/>
      <c r="X137" s="193"/>
      <c r="Y137" s="194"/>
      <c r="Z137" s="194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</row>
    <row r="138" spans="1:73" ht="12.75">
      <c r="A138" s="282"/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193"/>
      <c r="N138" s="193"/>
      <c r="O138" s="193"/>
      <c r="P138" s="211"/>
      <c r="Q138" s="211"/>
      <c r="R138" s="193"/>
      <c r="S138" s="193"/>
      <c r="T138" s="193"/>
      <c r="U138" s="193"/>
      <c r="V138" s="193"/>
      <c r="W138" s="193"/>
      <c r="X138" s="193"/>
      <c r="Y138" s="194"/>
      <c r="Z138" s="194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</row>
    <row r="139" spans="1:73" ht="12.75" customHeight="1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193"/>
      <c r="N139" s="193"/>
      <c r="O139" s="193"/>
      <c r="P139" s="211"/>
      <c r="Q139" s="211"/>
      <c r="R139" s="193"/>
      <c r="S139" s="193"/>
      <c r="T139" s="193"/>
      <c r="U139" s="193"/>
      <c r="V139" s="193"/>
      <c r="W139" s="193"/>
      <c r="X139" s="193"/>
      <c r="Y139" s="194"/>
      <c r="Z139" s="194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</row>
    <row r="140" spans="1:73" ht="12.75">
      <c r="A140" s="282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193"/>
      <c r="N140" s="193"/>
      <c r="O140" s="193"/>
      <c r="P140" s="211"/>
      <c r="Q140" s="211"/>
      <c r="R140" s="193"/>
      <c r="S140" s="193"/>
      <c r="T140" s="193"/>
      <c r="U140" s="193"/>
      <c r="V140" s="193"/>
      <c r="W140" s="193"/>
      <c r="X140" s="193"/>
      <c r="Y140" s="194"/>
      <c r="Z140" s="194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</row>
    <row r="141" spans="1:73" ht="12.75" customHeight="1">
      <c r="A141" s="282"/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193"/>
      <c r="N141" s="193"/>
      <c r="O141" s="193"/>
      <c r="P141" s="211"/>
      <c r="Q141" s="211"/>
      <c r="R141" s="193"/>
      <c r="S141" s="193"/>
      <c r="T141" s="193"/>
      <c r="U141" s="193"/>
      <c r="V141" s="193"/>
      <c r="W141" s="193"/>
      <c r="X141" s="193"/>
      <c r="Y141" s="194"/>
      <c r="Z141" s="194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</row>
    <row r="142" spans="1:73" ht="12.75">
      <c r="A142" s="282"/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193"/>
      <c r="N142" s="193"/>
      <c r="O142" s="193"/>
      <c r="P142" s="211"/>
      <c r="Q142" s="211"/>
      <c r="R142" s="193"/>
      <c r="S142" s="193"/>
      <c r="T142" s="193"/>
      <c r="U142" s="193"/>
      <c r="V142" s="193"/>
      <c r="W142" s="193"/>
      <c r="X142" s="193"/>
      <c r="Y142" s="194"/>
      <c r="Z142" s="194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</row>
    <row r="143" spans="1:73" ht="12.75" customHeight="1">
      <c r="A143" s="282"/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193"/>
      <c r="N143" s="193"/>
      <c r="O143" s="193"/>
      <c r="P143" s="211"/>
      <c r="Q143" s="211"/>
      <c r="R143" s="193"/>
      <c r="S143" s="193"/>
      <c r="T143" s="193"/>
      <c r="U143" s="193"/>
      <c r="V143" s="193"/>
      <c r="W143" s="193"/>
      <c r="X143" s="193"/>
      <c r="Y143" s="194"/>
      <c r="Z143" s="194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  <c r="BQ143" s="197"/>
      <c r="BR143" s="197"/>
      <c r="BS143" s="197"/>
      <c r="BT143" s="197"/>
      <c r="BU143" s="197"/>
    </row>
    <row r="144" spans="1:73" ht="12.75">
      <c r="A144" s="282"/>
      <c r="B144" s="282"/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193"/>
      <c r="N144" s="193"/>
      <c r="O144" s="193"/>
      <c r="P144" s="211"/>
      <c r="Q144" s="211"/>
      <c r="R144" s="193"/>
      <c r="S144" s="193"/>
      <c r="T144" s="193"/>
      <c r="U144" s="193"/>
      <c r="V144" s="193"/>
      <c r="W144" s="193"/>
      <c r="X144" s="193"/>
      <c r="Y144" s="194"/>
      <c r="Z144" s="194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</row>
    <row r="145" spans="1:73" ht="12.75" customHeight="1">
      <c r="A145" s="282"/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193"/>
      <c r="N145" s="193"/>
      <c r="O145" s="193"/>
      <c r="P145" s="211"/>
      <c r="Q145" s="211"/>
      <c r="R145" s="193"/>
      <c r="S145" s="193"/>
      <c r="T145" s="193"/>
      <c r="U145" s="193"/>
      <c r="V145" s="193"/>
      <c r="W145" s="193"/>
      <c r="X145" s="193"/>
      <c r="Y145" s="194"/>
      <c r="Z145" s="194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</row>
    <row r="146" spans="1:73" ht="12.75">
      <c r="A146" s="282"/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193"/>
      <c r="N146" s="193"/>
      <c r="O146" s="193"/>
      <c r="P146" s="211"/>
      <c r="Q146" s="211"/>
      <c r="R146" s="193"/>
      <c r="S146" s="193"/>
      <c r="T146" s="193"/>
      <c r="U146" s="193"/>
      <c r="V146" s="193"/>
      <c r="W146" s="193"/>
      <c r="X146" s="193"/>
      <c r="Y146" s="194"/>
      <c r="Z146" s="194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</row>
    <row r="147" spans="1:73" ht="12.75" customHeight="1">
      <c r="A147" s="282"/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193"/>
      <c r="N147" s="193"/>
      <c r="O147" s="193"/>
      <c r="P147" s="211"/>
      <c r="Q147" s="211"/>
      <c r="R147" s="193"/>
      <c r="S147" s="193"/>
      <c r="T147" s="193"/>
      <c r="U147" s="193"/>
      <c r="V147" s="193"/>
      <c r="W147" s="193"/>
      <c r="X147" s="193"/>
      <c r="Y147" s="194"/>
      <c r="Z147" s="194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197"/>
      <c r="BU147" s="197"/>
    </row>
    <row r="148" spans="1:73" ht="12.75">
      <c r="A148" s="282"/>
      <c r="B148" s="282"/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193"/>
      <c r="N148" s="193"/>
      <c r="O148" s="193"/>
      <c r="P148" s="211"/>
      <c r="Q148" s="211"/>
      <c r="R148" s="193"/>
      <c r="S148" s="193"/>
      <c r="T148" s="193"/>
      <c r="U148" s="193"/>
      <c r="V148" s="193"/>
      <c r="W148" s="193"/>
      <c r="X148" s="193"/>
      <c r="Y148" s="194"/>
      <c r="Z148" s="194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  <c r="BQ148" s="197"/>
      <c r="BR148" s="197"/>
      <c r="BS148" s="197"/>
      <c r="BT148" s="197"/>
      <c r="BU148" s="197"/>
    </row>
    <row r="149" spans="1:73" ht="12.75" customHeight="1">
      <c r="A149" s="282"/>
      <c r="B149" s="282"/>
      <c r="C149" s="282"/>
      <c r="D149" s="282"/>
      <c r="E149" s="282"/>
      <c r="F149" s="282"/>
      <c r="G149" s="282"/>
      <c r="H149" s="282"/>
      <c r="I149" s="282"/>
      <c r="J149" s="282"/>
      <c r="K149" s="282"/>
      <c r="L149" s="282"/>
      <c r="M149" s="193"/>
      <c r="N149" s="193"/>
      <c r="O149" s="193"/>
      <c r="P149" s="211"/>
      <c r="Q149" s="211"/>
      <c r="R149" s="193"/>
      <c r="S149" s="193"/>
      <c r="T149" s="193"/>
      <c r="U149" s="193"/>
      <c r="V149" s="193"/>
      <c r="W149" s="193"/>
      <c r="X149" s="193"/>
      <c r="Y149" s="194"/>
      <c r="Z149" s="194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</row>
    <row r="150" spans="1:73" ht="12.75">
      <c r="A150" s="282"/>
      <c r="B150" s="282"/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193"/>
      <c r="N150" s="193"/>
      <c r="O150" s="193"/>
      <c r="P150" s="211"/>
      <c r="Q150" s="211"/>
      <c r="R150" s="193"/>
      <c r="S150" s="193"/>
      <c r="T150" s="193"/>
      <c r="U150" s="193"/>
      <c r="V150" s="193"/>
      <c r="W150" s="193"/>
      <c r="X150" s="193"/>
      <c r="Y150" s="194"/>
      <c r="Z150" s="194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7"/>
      <c r="BQ150" s="197"/>
      <c r="BR150" s="197"/>
      <c r="BS150" s="197"/>
      <c r="BT150" s="197"/>
      <c r="BU150" s="197"/>
    </row>
    <row r="151" spans="1:73" ht="12.75" customHeight="1">
      <c r="A151" s="282"/>
      <c r="B151" s="282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193"/>
      <c r="N151" s="193"/>
      <c r="O151" s="193"/>
      <c r="P151" s="211"/>
      <c r="Q151" s="211"/>
      <c r="R151" s="193"/>
      <c r="S151" s="193"/>
      <c r="T151" s="193"/>
      <c r="U151" s="193"/>
      <c r="V151" s="193"/>
      <c r="W151" s="193"/>
      <c r="X151" s="193"/>
      <c r="Y151" s="194"/>
      <c r="Z151" s="194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7"/>
      <c r="BK151" s="197"/>
      <c r="BL151" s="197"/>
      <c r="BM151" s="197"/>
      <c r="BN151" s="197"/>
      <c r="BO151" s="197"/>
      <c r="BP151" s="197"/>
      <c r="BQ151" s="197"/>
      <c r="BR151" s="197"/>
      <c r="BS151" s="197"/>
      <c r="BT151" s="197"/>
      <c r="BU151" s="197"/>
    </row>
    <row r="152" spans="1:73" ht="12.75">
      <c r="A152" s="282"/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193"/>
      <c r="N152" s="193"/>
      <c r="O152" s="193"/>
      <c r="P152" s="211"/>
      <c r="Q152" s="211"/>
      <c r="R152" s="193"/>
      <c r="S152" s="193"/>
      <c r="T152" s="193"/>
      <c r="U152" s="193"/>
      <c r="V152" s="193"/>
      <c r="W152" s="193"/>
      <c r="X152" s="193"/>
      <c r="Y152" s="194"/>
      <c r="Z152" s="194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7"/>
      <c r="BS152" s="197"/>
      <c r="BT152" s="197"/>
      <c r="BU152" s="197"/>
    </row>
    <row r="153" spans="1:73" ht="12.75" customHeight="1">
      <c r="A153" s="282"/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193"/>
      <c r="N153" s="193"/>
      <c r="O153" s="193"/>
      <c r="P153" s="211"/>
      <c r="Q153" s="211"/>
      <c r="R153" s="193"/>
      <c r="S153" s="193"/>
      <c r="T153" s="193"/>
      <c r="U153" s="193"/>
      <c r="V153" s="193"/>
      <c r="W153" s="193"/>
      <c r="X153" s="193"/>
      <c r="Y153" s="194"/>
      <c r="Z153" s="194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197"/>
    </row>
    <row r="154" spans="1:73" ht="12.75">
      <c r="A154" s="282"/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193"/>
      <c r="N154" s="193"/>
      <c r="O154" s="193"/>
      <c r="P154" s="211"/>
      <c r="Q154" s="211"/>
      <c r="R154" s="193"/>
      <c r="S154" s="193"/>
      <c r="T154" s="193"/>
      <c r="U154" s="193"/>
      <c r="V154" s="193"/>
      <c r="W154" s="193"/>
      <c r="X154" s="193"/>
      <c r="Y154" s="194"/>
      <c r="Z154" s="194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7"/>
      <c r="BJ154" s="197"/>
      <c r="BK154" s="197"/>
      <c r="BL154" s="197"/>
      <c r="BM154" s="197"/>
      <c r="BN154" s="197"/>
      <c r="BO154" s="197"/>
      <c r="BP154" s="197"/>
      <c r="BQ154" s="197"/>
      <c r="BR154" s="197"/>
      <c r="BS154" s="197"/>
      <c r="BT154" s="197"/>
      <c r="BU154" s="197"/>
    </row>
    <row r="155" spans="1:73" ht="12.75" customHeight="1">
      <c r="A155" s="197"/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4"/>
      <c r="N155" s="194"/>
      <c r="O155" s="194"/>
      <c r="P155" s="210"/>
      <c r="Q155" s="210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7"/>
      <c r="BJ155" s="197"/>
      <c r="BK155" s="197"/>
      <c r="BL155" s="197"/>
      <c r="BM155" s="197"/>
      <c r="BN155" s="197"/>
      <c r="BO155" s="197"/>
      <c r="BP155" s="197"/>
      <c r="BQ155" s="197"/>
      <c r="BR155" s="197"/>
      <c r="BS155" s="197"/>
      <c r="BT155" s="197"/>
      <c r="BU155" s="197"/>
    </row>
    <row r="156" spans="1:73" ht="12.75">
      <c r="A156" s="197"/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4"/>
      <c r="N156" s="194"/>
      <c r="O156" s="194"/>
      <c r="P156" s="210"/>
      <c r="Q156" s="210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197"/>
      <c r="BQ156" s="197"/>
      <c r="BR156" s="197"/>
      <c r="BS156" s="197"/>
      <c r="BT156" s="197"/>
      <c r="BU156" s="197"/>
    </row>
    <row r="157" spans="1:73" ht="12.75" customHeight="1">
      <c r="A157" s="197"/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4"/>
      <c r="N157" s="194"/>
      <c r="O157" s="194"/>
      <c r="P157" s="210"/>
      <c r="Q157" s="210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197"/>
      <c r="BQ157" s="197"/>
      <c r="BR157" s="197"/>
      <c r="BS157" s="197"/>
      <c r="BT157" s="197"/>
      <c r="BU157" s="197"/>
    </row>
    <row r="158" spans="1:73" ht="12.75">
      <c r="A158" s="197"/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4"/>
      <c r="N158" s="194"/>
      <c r="O158" s="194"/>
      <c r="P158" s="210"/>
      <c r="Q158" s="210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  <c r="BT158" s="197"/>
      <c r="BU158" s="197"/>
    </row>
    <row r="159" spans="1:73" ht="12.75" customHeight="1">
      <c r="A159" s="197"/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4"/>
      <c r="N159" s="194"/>
      <c r="O159" s="194"/>
      <c r="P159" s="210"/>
      <c r="Q159" s="210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7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</row>
    <row r="160" spans="1:73" ht="12.75">
      <c r="A160" s="197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4"/>
      <c r="N160" s="194"/>
      <c r="O160" s="194"/>
      <c r="P160" s="210"/>
      <c r="Q160" s="210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  <c r="BT160" s="197"/>
      <c r="BU160" s="197"/>
    </row>
    <row r="161" spans="1:73" ht="12.75" customHeight="1">
      <c r="A161" s="197"/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4"/>
      <c r="N161" s="194"/>
      <c r="O161" s="194"/>
      <c r="P161" s="210"/>
      <c r="Q161" s="210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197"/>
      <c r="AU161" s="197"/>
      <c r="AV161" s="197"/>
      <c r="AW161" s="197"/>
      <c r="AX161" s="197"/>
      <c r="AY161" s="197"/>
      <c r="AZ161" s="197"/>
      <c r="BA161" s="197"/>
      <c r="BB161" s="197"/>
      <c r="BC161" s="197"/>
      <c r="BD161" s="197"/>
      <c r="BE161" s="197"/>
      <c r="BF161" s="197"/>
      <c r="BG161" s="197"/>
      <c r="BH161" s="197"/>
      <c r="BI161" s="197"/>
      <c r="BJ161" s="197"/>
      <c r="BK161" s="197"/>
      <c r="BL161" s="197"/>
      <c r="BM161" s="197"/>
      <c r="BN161" s="197"/>
      <c r="BO161" s="197"/>
      <c r="BP161" s="197"/>
      <c r="BQ161" s="197"/>
      <c r="BR161" s="197"/>
      <c r="BS161" s="197"/>
      <c r="BT161" s="197"/>
      <c r="BU161" s="197"/>
    </row>
  </sheetData>
  <sheetProtection/>
  <mergeCells count="16">
    <mergeCell ref="V48:V49"/>
    <mergeCell ref="B48:B49"/>
    <mergeCell ref="C48:C49"/>
    <mergeCell ref="D48:D49"/>
    <mergeCell ref="E48:S48"/>
    <mergeCell ref="T48:T49"/>
    <mergeCell ref="U48:U49"/>
    <mergeCell ref="B27:G29"/>
    <mergeCell ref="BC10:BC11"/>
    <mergeCell ref="BA10:BA11"/>
    <mergeCell ref="BB10:BB11"/>
    <mergeCell ref="E6:I6"/>
    <mergeCell ref="AH10:AH11"/>
    <mergeCell ref="AI10:AI11"/>
    <mergeCell ref="AG10:AG11"/>
    <mergeCell ref="AZ10:AZ11"/>
  </mergeCells>
  <printOptions/>
  <pageMargins left="0.62992125984252" right="0.31496062992126" top="0.748031496062992" bottom="0.984251968503937" header="0.511811023622047" footer="0.511811023622047"/>
  <pageSetup horizontalDpi="600" verticalDpi="600" orientation="landscape" paperSize="9" r:id="rId1"/>
  <headerFooter alignWithMargins="0">
    <oddHeader>&amp;R&amp;"Arial Mon,Regular"&amp;8&amp;UÁ¿ëýã 12. Òýýâýð õîëáîî&amp;10&amp;U
</oddHeader>
    <oddFooter xml:space="preserve">&amp;L&amp;18 35&amp;R&amp;18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5.375" style="441" customWidth="1"/>
    <col min="2" max="2" width="9.75390625" style="441" customWidth="1"/>
    <col min="3" max="3" width="10.125" style="441" customWidth="1"/>
    <col min="4" max="4" width="10.375" style="441" customWidth="1"/>
    <col min="5" max="5" width="10.875" style="441" customWidth="1"/>
    <col min="6" max="6" width="8.125" style="441" customWidth="1"/>
    <col min="7" max="7" width="9.25390625" style="442" customWidth="1"/>
    <col min="8" max="8" width="9.625" style="441" bestFit="1" customWidth="1"/>
    <col min="9" max="16384" width="9.125" style="441" customWidth="1"/>
  </cols>
  <sheetData>
    <row r="1" ht="5.25" customHeight="1"/>
    <row r="2" ht="12.75">
      <c r="A2" s="443" t="s">
        <v>1161</v>
      </c>
    </row>
    <row r="3" ht="12.75">
      <c r="A3" s="444" t="s">
        <v>1162</v>
      </c>
    </row>
    <row r="4" ht="5.25" customHeight="1"/>
    <row r="5" spans="1:7" ht="12.75">
      <c r="A5" s="445"/>
      <c r="B5" s="881" t="s">
        <v>1163</v>
      </c>
      <c r="C5" s="882"/>
      <c r="D5" s="883" t="s">
        <v>1164</v>
      </c>
      <c r="E5" s="884"/>
      <c r="F5" s="393" t="s">
        <v>1165</v>
      </c>
      <c r="G5" s="446"/>
    </row>
    <row r="6" spans="1:7" ht="15">
      <c r="A6" s="447"/>
      <c r="B6" s="448" t="s">
        <v>1166</v>
      </c>
      <c r="C6" s="449" t="s">
        <v>1167</v>
      </c>
      <c r="D6" s="448" t="s">
        <v>1166</v>
      </c>
      <c r="E6" s="450" t="s">
        <v>1167</v>
      </c>
      <c r="F6" s="451" t="s">
        <v>1168</v>
      </c>
      <c r="G6" s="452"/>
    </row>
    <row r="7" spans="1:8" ht="12" customHeight="1">
      <c r="A7" s="453" t="s">
        <v>1169</v>
      </c>
      <c r="B7" s="454">
        <f>B8+B41</f>
        <v>2360386.2</v>
      </c>
      <c r="C7" s="454">
        <f>C8+C41</f>
        <v>2562089</v>
      </c>
      <c r="D7" s="455">
        <f>D8+D41</f>
        <v>4124571.1</v>
      </c>
      <c r="E7" s="454">
        <f>E8+E41</f>
        <v>4585529.6</v>
      </c>
      <c r="F7" s="456">
        <f aca="true" t="shared" si="0" ref="F7:F13">E7/D7*100</f>
        <v>111.17591353922836</v>
      </c>
      <c r="G7" s="457">
        <f>E7/C7*100</f>
        <v>178.97620262215713</v>
      </c>
      <c r="H7" s="318"/>
    </row>
    <row r="8" spans="1:8" ht="12" customHeight="1">
      <c r="A8" s="453" t="s">
        <v>1170</v>
      </c>
      <c r="B8" s="458">
        <f>B9+B33+B38</f>
        <v>1210159.7</v>
      </c>
      <c r="C8" s="458">
        <f>C9+C33+C38</f>
        <v>1411862.4999999998</v>
      </c>
      <c r="D8" s="459">
        <f>D9+D33+D38</f>
        <v>1599785.1</v>
      </c>
      <c r="E8" s="460">
        <f>E9+E33+E38</f>
        <v>2073246.6</v>
      </c>
      <c r="F8" s="461">
        <f t="shared" si="0"/>
        <v>129.59531877125247</v>
      </c>
      <c r="G8" s="457">
        <f aca="true" t="shared" si="1" ref="G8:G42">E8/C8*100</f>
        <v>146.84479543864933</v>
      </c>
      <c r="H8" s="318"/>
    </row>
    <row r="9" spans="1:8" ht="12" customHeight="1">
      <c r="A9" s="453" t="s">
        <v>1171</v>
      </c>
      <c r="B9" s="459">
        <f>B10+B20+B23+B17</f>
        <v>1040012.7</v>
      </c>
      <c r="C9" s="460">
        <f>C10+C20+C23+C17</f>
        <v>1170195.2999999998</v>
      </c>
      <c r="D9" s="459">
        <f>D10+D20+D23+D17</f>
        <v>1418447.1</v>
      </c>
      <c r="E9" s="460">
        <f>E10+E20+E23+E17</f>
        <v>1790926.3</v>
      </c>
      <c r="F9" s="461">
        <f t="shared" si="0"/>
        <v>126.25964690540803</v>
      </c>
      <c r="G9" s="457">
        <f t="shared" si="1"/>
        <v>153.04507717643375</v>
      </c>
      <c r="H9" s="318"/>
    </row>
    <row r="10" spans="1:8" ht="12" customHeight="1">
      <c r="A10" s="453" t="s">
        <v>1172</v>
      </c>
      <c r="B10" s="459">
        <f>B11</f>
        <v>630838</v>
      </c>
      <c r="C10" s="460">
        <f>C11</f>
        <v>800704.5</v>
      </c>
      <c r="D10" s="459">
        <f>D11</f>
        <v>1020546</v>
      </c>
      <c r="E10" s="460">
        <f>E11</f>
        <v>1158207.0999999999</v>
      </c>
      <c r="F10" s="461">
        <f t="shared" si="0"/>
        <v>113.48896571051182</v>
      </c>
      <c r="G10" s="457">
        <f t="shared" si="1"/>
        <v>144.64850640904353</v>
      </c>
      <c r="H10" s="318"/>
    </row>
    <row r="11" spans="1:7" ht="12" customHeight="1">
      <c r="A11" s="462" t="s">
        <v>1173</v>
      </c>
      <c r="B11" s="459">
        <f>B12+B13+B14+B15+B16</f>
        <v>630838</v>
      </c>
      <c r="C11" s="460">
        <f>C12+C13+C14+C15+C16</f>
        <v>800704.5</v>
      </c>
      <c r="D11" s="459">
        <f>D12+D13+D14+D15+D16</f>
        <v>1020546</v>
      </c>
      <c r="E11" s="460">
        <f>E12+E13+E14+E15+E16</f>
        <v>1158207.0999999999</v>
      </c>
      <c r="F11" s="461">
        <f t="shared" si="0"/>
        <v>113.48896571051182</v>
      </c>
      <c r="G11" s="457">
        <f t="shared" si="1"/>
        <v>144.64850640904353</v>
      </c>
    </row>
    <row r="12" spans="1:8" ht="12" customHeight="1">
      <c r="A12" s="462" t="s">
        <v>1174</v>
      </c>
      <c r="B12" s="463">
        <v>716900</v>
      </c>
      <c r="C12" s="464">
        <v>856119.2</v>
      </c>
      <c r="D12" s="463">
        <v>1170000</v>
      </c>
      <c r="E12" s="462">
        <v>1168542.4</v>
      </c>
      <c r="F12" s="461">
        <f t="shared" si="0"/>
        <v>99.8754188034188</v>
      </c>
      <c r="G12" s="457">
        <f t="shared" si="1"/>
        <v>136.49295565383886</v>
      </c>
      <c r="H12" s="318"/>
    </row>
    <row r="13" spans="1:7" ht="12" customHeight="1">
      <c r="A13" s="462" t="s">
        <v>1175</v>
      </c>
      <c r="B13" s="463">
        <v>27750</v>
      </c>
      <c r="C13" s="464">
        <v>33978.5</v>
      </c>
      <c r="D13" s="463">
        <v>27717</v>
      </c>
      <c r="E13" s="464">
        <v>122495</v>
      </c>
      <c r="F13" s="461">
        <f t="shared" si="0"/>
        <v>441.94898437781865</v>
      </c>
      <c r="G13" s="457">
        <f t="shared" si="1"/>
        <v>360.50737966655385</v>
      </c>
    </row>
    <row r="14" spans="1:7" ht="12" customHeight="1">
      <c r="A14" s="462" t="s">
        <v>1176</v>
      </c>
      <c r="B14" s="463"/>
      <c r="C14" s="464">
        <v>6101.6</v>
      </c>
      <c r="D14" s="463"/>
      <c r="E14" s="464">
        <v>0</v>
      </c>
      <c r="F14" s="461"/>
      <c r="G14" s="457">
        <f t="shared" si="1"/>
        <v>0</v>
      </c>
    </row>
    <row r="15" spans="1:7" ht="12" customHeight="1">
      <c r="A15" s="462" t="s">
        <v>1177</v>
      </c>
      <c r="B15" s="463">
        <v>6188</v>
      </c>
      <c r="C15" s="462">
        <v>4694.4</v>
      </c>
      <c r="D15" s="463">
        <v>12829</v>
      </c>
      <c r="E15" s="464">
        <v>8420.4</v>
      </c>
      <c r="F15" s="461">
        <f>E15/D15*100</f>
        <v>65.6356691869982</v>
      </c>
      <c r="G15" s="457"/>
    </row>
    <row r="16" spans="1:7" ht="12" customHeight="1">
      <c r="A16" s="462" t="s">
        <v>1178</v>
      </c>
      <c r="B16" s="465">
        <v>-120000</v>
      </c>
      <c r="C16" s="462">
        <v>-100189.2</v>
      </c>
      <c r="D16" s="463">
        <v>-190000</v>
      </c>
      <c r="E16" s="462">
        <v>-141250.7</v>
      </c>
      <c r="F16" s="461">
        <v>0</v>
      </c>
      <c r="G16" s="457"/>
    </row>
    <row r="17" spans="1:7" ht="12" customHeight="1">
      <c r="A17" s="453" t="s">
        <v>1179</v>
      </c>
      <c r="B17" s="459">
        <f>B18+B19</f>
        <v>30985</v>
      </c>
      <c r="C17" s="458">
        <f>C18+C19</f>
        <v>30770.699999999997</v>
      </c>
      <c r="D17" s="459">
        <f>D18+D19</f>
        <v>36820</v>
      </c>
      <c r="E17" s="460">
        <f>E18+E19</f>
        <v>59980.3</v>
      </c>
      <c r="F17" s="461">
        <f aca="true" t="shared" si="2" ref="F17:F24">E17/D17*100</f>
        <v>162.901412275937</v>
      </c>
      <c r="G17" s="457">
        <f t="shared" si="1"/>
        <v>194.92666725163878</v>
      </c>
    </row>
    <row r="18" spans="1:7" ht="12" customHeight="1">
      <c r="A18" s="453" t="s">
        <v>1180</v>
      </c>
      <c r="B18" s="463">
        <v>8500</v>
      </c>
      <c r="C18" s="466">
        <v>4669.4</v>
      </c>
      <c r="D18" s="463">
        <v>8750</v>
      </c>
      <c r="E18" s="464">
        <v>5424</v>
      </c>
      <c r="F18" s="461">
        <f t="shared" si="2"/>
        <v>61.988571428571426</v>
      </c>
      <c r="G18" s="457">
        <f t="shared" si="1"/>
        <v>116.16053454405278</v>
      </c>
    </row>
    <row r="19" spans="1:7" ht="12" customHeight="1">
      <c r="A19" s="462" t="s">
        <v>1181</v>
      </c>
      <c r="B19" s="459">
        <v>22485</v>
      </c>
      <c r="C19" s="460">
        <v>26101.3</v>
      </c>
      <c r="D19" s="463">
        <v>28070</v>
      </c>
      <c r="E19" s="464">
        <v>54556.3</v>
      </c>
      <c r="F19" s="461">
        <f t="shared" si="2"/>
        <v>194.3580334877093</v>
      </c>
      <c r="G19" s="457">
        <v>0</v>
      </c>
    </row>
    <row r="20" spans="1:7" ht="12" customHeight="1">
      <c r="A20" s="453" t="s">
        <v>1182</v>
      </c>
      <c r="B20" s="459">
        <f>B21</f>
        <v>132500</v>
      </c>
      <c r="C20" s="460">
        <f>C21</f>
        <v>152852.2</v>
      </c>
      <c r="D20" s="459">
        <f aca="true" t="shared" si="3" ref="B20:E21">D21</f>
        <v>160000</v>
      </c>
      <c r="E20" s="460">
        <f t="shared" si="3"/>
        <v>215657.8</v>
      </c>
      <c r="F20" s="461">
        <f t="shared" si="2"/>
        <v>134.786125</v>
      </c>
      <c r="G20" s="457">
        <f t="shared" si="1"/>
        <v>141.0891043766462</v>
      </c>
    </row>
    <row r="21" spans="1:7" ht="12" customHeight="1">
      <c r="A21" s="453" t="s">
        <v>1183</v>
      </c>
      <c r="B21" s="459">
        <f t="shared" si="3"/>
        <v>132500</v>
      </c>
      <c r="C21" s="460">
        <f t="shared" si="3"/>
        <v>152852.2</v>
      </c>
      <c r="D21" s="459">
        <f t="shared" si="3"/>
        <v>160000</v>
      </c>
      <c r="E21" s="460">
        <f t="shared" si="3"/>
        <v>215657.8</v>
      </c>
      <c r="F21" s="461">
        <f t="shared" si="2"/>
        <v>134.786125</v>
      </c>
      <c r="G21" s="457">
        <f t="shared" si="1"/>
        <v>141.0891043766462</v>
      </c>
    </row>
    <row r="22" spans="1:7" ht="12" customHeight="1">
      <c r="A22" s="462" t="s">
        <v>1184</v>
      </c>
      <c r="B22" s="463">
        <v>132500</v>
      </c>
      <c r="C22" s="464">
        <v>152852.2</v>
      </c>
      <c r="D22" s="463">
        <v>160000</v>
      </c>
      <c r="E22" s="464">
        <v>215657.8</v>
      </c>
      <c r="F22" s="461">
        <f t="shared" si="2"/>
        <v>134.786125</v>
      </c>
      <c r="G22" s="457">
        <f t="shared" si="1"/>
        <v>141.0891043766462</v>
      </c>
    </row>
    <row r="23" spans="1:7" ht="12" customHeight="1">
      <c r="A23" s="453" t="s">
        <v>1185</v>
      </c>
      <c r="B23" s="459">
        <f>B24+B25+B26+B27+B28+B29+B30+B31+B32</f>
        <v>245689.7</v>
      </c>
      <c r="C23" s="460">
        <f>C24+C25+C26+C27+C28+C29+C30+C31+C32</f>
        <v>185867.89999999997</v>
      </c>
      <c r="D23" s="459">
        <f>D24+D25+D26+D27+D28+D29+D31+D30+D32</f>
        <v>201081.1</v>
      </c>
      <c r="E23" s="460">
        <f>E24+E25+E26+E27+E28+E29+E30+E31+E32</f>
        <v>357081.10000000003</v>
      </c>
      <c r="F23" s="461">
        <f t="shared" si="2"/>
        <v>177.58063786203678</v>
      </c>
      <c r="G23" s="457">
        <f t="shared" si="1"/>
        <v>192.11552936252042</v>
      </c>
    </row>
    <row r="24" spans="1:7" ht="12" customHeight="1">
      <c r="A24" s="462" t="s">
        <v>1186</v>
      </c>
      <c r="B24" s="463">
        <v>16666</v>
      </c>
      <c r="C24" s="464">
        <v>18300.4</v>
      </c>
      <c r="D24" s="463">
        <v>29132.6</v>
      </c>
      <c r="E24" s="464">
        <v>40979.2</v>
      </c>
      <c r="F24" s="461">
        <f t="shared" si="2"/>
        <v>140.6644103169645</v>
      </c>
      <c r="G24" s="457">
        <f t="shared" si="1"/>
        <v>223.92516010579</v>
      </c>
    </row>
    <row r="25" spans="1:7" ht="12" customHeight="1">
      <c r="A25" s="462" t="s">
        <v>1187</v>
      </c>
      <c r="B25" s="463">
        <v>0</v>
      </c>
      <c r="C25" s="464">
        <v>0</v>
      </c>
      <c r="D25" s="463">
        <v>0</v>
      </c>
      <c r="E25" s="464">
        <v>0</v>
      </c>
      <c r="F25" s="461"/>
      <c r="G25" s="457"/>
    </row>
    <row r="26" spans="1:7" ht="12" customHeight="1">
      <c r="A26" s="462" t="s">
        <v>1188</v>
      </c>
      <c r="B26" s="463">
        <v>28982</v>
      </c>
      <c r="C26" s="464">
        <v>14024.8</v>
      </c>
      <c r="D26" s="463">
        <v>21872.8</v>
      </c>
      <c r="E26" s="464">
        <v>19570.4</v>
      </c>
      <c r="F26" s="461">
        <f>E26/D26*100</f>
        <v>89.47368421052633</v>
      </c>
      <c r="G26" s="457">
        <f t="shared" si="1"/>
        <v>139.5413838343506</v>
      </c>
    </row>
    <row r="27" spans="1:7" ht="12" customHeight="1">
      <c r="A27" s="462" t="s">
        <v>1189</v>
      </c>
      <c r="B27" s="463">
        <v>63506.7</v>
      </c>
      <c r="C27" s="464">
        <v>82242.7</v>
      </c>
      <c r="D27" s="463">
        <v>89040</v>
      </c>
      <c r="E27" s="464">
        <v>116869.8</v>
      </c>
      <c r="F27" s="461">
        <f>E27/D27*100</f>
        <v>131.2553908355795</v>
      </c>
      <c r="G27" s="457">
        <f t="shared" si="1"/>
        <v>142.1035544796073</v>
      </c>
    </row>
    <row r="28" spans="1:7" ht="12" customHeight="1">
      <c r="A28" s="462" t="s">
        <v>1190</v>
      </c>
      <c r="B28" s="463">
        <v>0</v>
      </c>
      <c r="C28" s="464">
        <v>260</v>
      </c>
      <c r="D28" s="463">
        <v>196</v>
      </c>
      <c r="E28" s="464">
        <v>210</v>
      </c>
      <c r="F28" s="461">
        <v>0</v>
      </c>
      <c r="G28" s="457"/>
    </row>
    <row r="29" spans="1:7" ht="12" customHeight="1">
      <c r="A29" s="462" t="s">
        <v>1191</v>
      </c>
      <c r="B29" s="463">
        <v>4515</v>
      </c>
      <c r="C29" s="464">
        <v>10480.7</v>
      </c>
      <c r="D29" s="463">
        <v>11047</v>
      </c>
      <c r="E29" s="464">
        <v>31513.2</v>
      </c>
      <c r="F29" s="461">
        <f>E29/D29*100</f>
        <v>285.26477776771975</v>
      </c>
      <c r="G29" s="457">
        <f t="shared" si="1"/>
        <v>300.67838980220785</v>
      </c>
    </row>
    <row r="30" spans="1:7" ht="12" customHeight="1">
      <c r="A30" s="462" t="s">
        <v>1192</v>
      </c>
      <c r="B30" s="463">
        <v>8400</v>
      </c>
      <c r="C30" s="464">
        <v>2676</v>
      </c>
      <c r="D30" s="463">
        <v>15000</v>
      </c>
      <c r="E30" s="464">
        <v>65351.6</v>
      </c>
      <c r="F30" s="461"/>
      <c r="G30" s="457"/>
    </row>
    <row r="31" spans="1:7" ht="12" customHeight="1">
      <c r="A31" s="462" t="s">
        <v>1193</v>
      </c>
      <c r="B31" s="463">
        <v>120000</v>
      </c>
      <c r="C31" s="464">
        <v>50877</v>
      </c>
      <c r="D31" s="463">
        <v>20000</v>
      </c>
      <c r="E31" s="464">
        <v>68473.1</v>
      </c>
      <c r="F31" s="461">
        <v>0</v>
      </c>
      <c r="G31" s="457">
        <v>0</v>
      </c>
    </row>
    <row r="32" spans="1:7" ht="12" customHeight="1">
      <c r="A32" s="462" t="s">
        <v>1194</v>
      </c>
      <c r="B32" s="467">
        <v>3620</v>
      </c>
      <c r="C32" s="464">
        <v>7006.3</v>
      </c>
      <c r="D32" s="463">
        <v>14792.7</v>
      </c>
      <c r="E32" s="464">
        <v>14113.8</v>
      </c>
      <c r="F32" s="461">
        <f aca="true" t="shared" si="4" ref="F32:F39">E32/D32*100</f>
        <v>95.41057413453933</v>
      </c>
      <c r="G32" s="457">
        <f t="shared" si="1"/>
        <v>201.44441431283272</v>
      </c>
    </row>
    <row r="33" spans="1:7" ht="12" customHeight="1">
      <c r="A33" s="453" t="s">
        <v>1195</v>
      </c>
      <c r="B33" s="459">
        <f>B34+B35+B36+B37</f>
        <v>140127</v>
      </c>
      <c r="C33" s="460">
        <f>C34+C35+C36+C37</f>
        <v>163997.2</v>
      </c>
      <c r="D33" s="459">
        <f>D34+D35+D36+D37</f>
        <v>143355</v>
      </c>
      <c r="E33" s="460">
        <f>E34+E35+E36+E37</f>
        <v>230105.8</v>
      </c>
      <c r="F33" s="461">
        <f t="shared" si="4"/>
        <v>160.51466638763907</v>
      </c>
      <c r="G33" s="457">
        <f t="shared" si="1"/>
        <v>140.3108101845641</v>
      </c>
    </row>
    <row r="34" spans="1:7" ht="12" customHeight="1">
      <c r="A34" s="462" t="s">
        <v>1196</v>
      </c>
      <c r="B34" s="463">
        <v>0</v>
      </c>
      <c r="C34" s="464">
        <v>4797.8</v>
      </c>
      <c r="D34" s="463">
        <v>2000</v>
      </c>
      <c r="E34" s="464">
        <v>4544</v>
      </c>
      <c r="F34" s="461">
        <f t="shared" si="4"/>
        <v>227.2</v>
      </c>
      <c r="G34" s="457">
        <f t="shared" si="1"/>
        <v>94.71007545124849</v>
      </c>
    </row>
    <row r="35" spans="1:7" ht="12" customHeight="1">
      <c r="A35" s="462" t="s">
        <v>1197</v>
      </c>
      <c r="B35" s="463">
        <v>25782</v>
      </c>
      <c r="C35" s="464">
        <v>39349.3</v>
      </c>
      <c r="D35" s="463">
        <v>58000</v>
      </c>
      <c r="E35" s="464">
        <v>76057.7</v>
      </c>
      <c r="F35" s="461">
        <f t="shared" si="4"/>
        <v>131.13396551724136</v>
      </c>
      <c r="G35" s="457">
        <f t="shared" si="1"/>
        <v>193.288571842447</v>
      </c>
    </row>
    <row r="36" spans="1:7" ht="12" customHeight="1">
      <c r="A36" s="462" t="s">
        <v>1198</v>
      </c>
      <c r="B36" s="463">
        <v>23445</v>
      </c>
      <c r="C36" s="464">
        <v>35591.1</v>
      </c>
      <c r="D36" s="463">
        <v>34355</v>
      </c>
      <c r="E36" s="464">
        <v>49153.6</v>
      </c>
      <c r="F36" s="461">
        <f t="shared" si="4"/>
        <v>143.07553485664386</v>
      </c>
      <c r="G36" s="457">
        <f t="shared" si="1"/>
        <v>138.10643672153992</v>
      </c>
    </row>
    <row r="37" spans="1:7" ht="12" customHeight="1">
      <c r="A37" s="462" t="s">
        <v>1199</v>
      </c>
      <c r="B37" s="463">
        <v>90900</v>
      </c>
      <c r="C37" s="464">
        <v>84259</v>
      </c>
      <c r="D37" s="463">
        <v>49000</v>
      </c>
      <c r="E37" s="464">
        <v>100350.5</v>
      </c>
      <c r="F37" s="461">
        <f t="shared" si="4"/>
        <v>204.7969387755102</v>
      </c>
      <c r="G37" s="457">
        <f t="shared" si="1"/>
        <v>119.09766315764487</v>
      </c>
    </row>
    <row r="38" spans="1:7" ht="12" customHeight="1">
      <c r="A38" s="453" t="s">
        <v>1200</v>
      </c>
      <c r="B38" s="459">
        <f>B39+B40</f>
        <v>30020</v>
      </c>
      <c r="C38" s="460">
        <f>C39+C40</f>
        <v>77670</v>
      </c>
      <c r="D38" s="459">
        <f>D39+D40</f>
        <v>37983</v>
      </c>
      <c r="E38" s="460">
        <f>E39+E40</f>
        <v>52214.5</v>
      </c>
      <c r="F38" s="461">
        <f t="shared" si="4"/>
        <v>137.46807782428982</v>
      </c>
      <c r="G38" s="457">
        <f t="shared" si="1"/>
        <v>67.2260847173941</v>
      </c>
    </row>
    <row r="39" spans="1:7" ht="12" customHeight="1">
      <c r="A39" s="462" t="s">
        <v>1201</v>
      </c>
      <c r="B39" s="463">
        <v>15020</v>
      </c>
      <c r="C39" s="464">
        <v>61427.7</v>
      </c>
      <c r="D39" s="463">
        <v>24983</v>
      </c>
      <c r="E39" s="464">
        <v>23914.5</v>
      </c>
      <c r="F39" s="461">
        <f t="shared" si="4"/>
        <v>95.72309170235759</v>
      </c>
      <c r="G39" s="457">
        <v>0</v>
      </c>
    </row>
    <row r="40" spans="1:7" ht="12" customHeight="1">
      <c r="A40" s="462" t="s">
        <v>1202</v>
      </c>
      <c r="B40" s="463">
        <v>15000</v>
      </c>
      <c r="C40" s="464">
        <v>16242.3</v>
      </c>
      <c r="D40" s="463">
        <v>13000</v>
      </c>
      <c r="E40" s="464">
        <v>28300</v>
      </c>
      <c r="F40" s="461">
        <v>0</v>
      </c>
      <c r="G40" s="457">
        <f t="shared" si="1"/>
        <v>174.23640740535515</v>
      </c>
    </row>
    <row r="41" spans="1:7" ht="12" customHeight="1">
      <c r="A41" s="453" t="s">
        <v>1203</v>
      </c>
      <c r="B41" s="459">
        <f>B42+B43</f>
        <v>1150226.5</v>
      </c>
      <c r="C41" s="460">
        <f>C42+C43</f>
        <v>1150226.5</v>
      </c>
      <c r="D41" s="459">
        <f>D42+D43</f>
        <v>2524786</v>
      </c>
      <c r="E41" s="458">
        <f>E42+E43</f>
        <v>2512283</v>
      </c>
      <c r="F41" s="468">
        <f>E41/D41*100</f>
        <v>99.50478971287072</v>
      </c>
      <c r="G41" s="457">
        <f t="shared" si="1"/>
        <v>218.41637277527514</v>
      </c>
    </row>
    <row r="42" spans="1:7" ht="12" customHeight="1">
      <c r="A42" s="469" t="s">
        <v>1204</v>
      </c>
      <c r="B42" s="470">
        <v>1150226.5</v>
      </c>
      <c r="C42" s="464">
        <v>1150226.5</v>
      </c>
      <c r="D42" s="471">
        <v>2524786</v>
      </c>
      <c r="E42" s="472">
        <v>2512283</v>
      </c>
      <c r="F42" s="468">
        <f>E42/D42*100</f>
        <v>99.50478971287072</v>
      </c>
      <c r="G42" s="457">
        <f t="shared" si="1"/>
        <v>218.41637277527514</v>
      </c>
    </row>
    <row r="43" spans="1:7" ht="12" customHeight="1">
      <c r="A43" s="447" t="s">
        <v>1205</v>
      </c>
      <c r="B43" s="473"/>
      <c r="C43" s="474"/>
      <c r="D43" s="475"/>
      <c r="E43" s="474"/>
      <c r="F43" s="476"/>
      <c r="G43" s="477"/>
    </row>
    <row r="44" ht="12" customHeight="1">
      <c r="A44" s="478" t="s">
        <v>1206</v>
      </c>
    </row>
    <row r="45" ht="12" customHeight="1">
      <c r="A45" s="479" t="s">
        <v>1207</v>
      </c>
    </row>
    <row r="46" ht="12" customHeight="1"/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Y80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75390625" style="441" customWidth="1"/>
    <col min="2" max="2" width="4.625" style="441" customWidth="1"/>
    <col min="3" max="3" width="9.375" style="441" customWidth="1"/>
    <col min="4" max="4" width="8.625" style="441" customWidth="1"/>
    <col min="5" max="5" width="7.875" style="441" customWidth="1"/>
    <col min="6" max="6" width="8.125" style="441" customWidth="1"/>
    <col min="7" max="7" width="6.375" style="441" customWidth="1"/>
    <col min="8" max="8" width="7.25390625" style="441" customWidth="1"/>
    <col min="9" max="9" width="6.25390625" style="441" customWidth="1"/>
    <col min="10" max="10" width="6.00390625" style="441" customWidth="1"/>
    <col min="11" max="11" width="4.375" style="441" customWidth="1"/>
    <col min="12" max="12" width="5.75390625" style="441" customWidth="1"/>
    <col min="13" max="13" width="5.625" style="441" customWidth="1"/>
    <col min="14" max="14" width="5.75390625" style="441" customWidth="1"/>
    <col min="15" max="15" width="7.625" style="441" customWidth="1"/>
    <col min="16" max="16" width="7.875" style="441" customWidth="1"/>
    <col min="17" max="17" width="7.125" style="441" customWidth="1"/>
    <col min="18" max="18" width="7.25390625" style="441" customWidth="1"/>
    <col min="19" max="19" width="6.25390625" style="441" customWidth="1"/>
    <col min="20" max="20" width="6.75390625" style="441" customWidth="1"/>
    <col min="21" max="21" width="4.625" style="441" customWidth="1"/>
    <col min="22" max="22" width="5.125" style="441" customWidth="1"/>
    <col min="23" max="23" width="7.375" style="441" customWidth="1"/>
    <col min="24" max="24" width="7.625" style="441" customWidth="1"/>
    <col min="25" max="26" width="5.625" style="441" customWidth="1"/>
    <col min="27" max="27" width="7.25390625" style="441" customWidth="1"/>
    <col min="28" max="29" width="6.25390625" style="441" customWidth="1"/>
    <col min="30" max="30" width="7.00390625" style="441" customWidth="1"/>
    <col min="31" max="31" width="8.375" style="441" customWidth="1"/>
    <col min="32" max="32" width="9.125" style="441" customWidth="1"/>
    <col min="33" max="33" width="6.625" style="441" customWidth="1"/>
    <col min="34" max="34" width="7.00390625" style="441" customWidth="1"/>
    <col min="35" max="35" width="7.25390625" style="441" customWidth="1"/>
    <col min="36" max="36" width="7.125" style="441" customWidth="1"/>
    <col min="37" max="37" width="7.375" style="441" customWidth="1"/>
    <col min="38" max="38" width="6.875" style="441" customWidth="1"/>
    <col min="39" max="40" width="7.375" style="441" customWidth="1"/>
    <col min="41" max="42" width="5.625" style="441" customWidth="1"/>
    <col min="43" max="43" width="9.375" style="441" customWidth="1"/>
    <col min="44" max="44" width="10.625" style="441" customWidth="1"/>
    <col min="45" max="45" width="6.375" style="441" customWidth="1"/>
    <col min="46" max="46" width="6.625" style="441" customWidth="1"/>
    <col min="47" max="47" width="7.00390625" style="441" customWidth="1"/>
    <col min="48" max="48" width="7.125" style="441" customWidth="1"/>
    <col min="49" max="49" width="8.00390625" style="441" customWidth="1"/>
    <col min="50" max="50" width="7.75390625" style="441" customWidth="1"/>
    <col min="51" max="51" width="6.875" style="441" customWidth="1"/>
    <col min="52" max="52" width="7.25390625" style="441" customWidth="1"/>
    <col min="53" max="53" width="7.75390625" style="441" customWidth="1"/>
    <col min="54" max="54" width="6.25390625" style="441" customWidth="1"/>
    <col min="55" max="55" width="6.375" style="441" customWidth="1"/>
    <col min="56" max="56" width="5.125" style="441" customWidth="1"/>
    <col min="57" max="57" width="6.125" style="441" customWidth="1"/>
    <col min="58" max="58" width="8.00390625" style="441" customWidth="1"/>
    <col min="59" max="59" width="7.375" style="441" customWidth="1"/>
    <col min="60" max="60" width="3.625" style="441" customWidth="1"/>
    <col min="61" max="61" width="3.125" style="441" customWidth="1"/>
    <col min="62" max="62" width="7.125" style="441" customWidth="1"/>
    <col min="63" max="63" width="6.875" style="441" customWidth="1"/>
    <col min="64" max="64" width="3.25390625" style="572" customWidth="1"/>
    <col min="65" max="65" width="8.375" style="441" customWidth="1"/>
    <col min="66" max="66" width="9.25390625" style="441" customWidth="1"/>
    <col min="67" max="67" width="4.875" style="441" customWidth="1"/>
    <col min="68" max="68" width="7.00390625" style="441" customWidth="1"/>
    <col min="69" max="69" width="7.75390625" style="441" customWidth="1"/>
    <col min="70" max="70" width="7.625" style="441" customWidth="1"/>
    <col min="71" max="71" width="7.875" style="441" customWidth="1"/>
    <col min="72" max="72" width="6.25390625" style="441" customWidth="1"/>
    <col min="73" max="73" width="6.00390625" style="441" customWidth="1"/>
    <col min="74" max="74" width="5.875" style="441" customWidth="1"/>
    <col min="75" max="75" width="6.25390625" style="441" customWidth="1"/>
    <col min="76" max="76" width="7.375" style="441" customWidth="1"/>
    <col min="77" max="78" width="8.25390625" style="441" customWidth="1"/>
    <col min="79" max="79" width="8.00390625" style="441" customWidth="1"/>
    <col min="80" max="80" width="4.625" style="441" customWidth="1"/>
    <col min="81" max="16384" width="9.125" style="441" customWidth="1"/>
  </cols>
  <sheetData>
    <row r="1" spans="1:83" ht="12.75" customHeight="1">
      <c r="A1" s="480"/>
      <c r="B1" s="480"/>
      <c r="C1" s="480"/>
      <c r="D1" s="480"/>
      <c r="E1" s="480"/>
      <c r="F1" s="479"/>
      <c r="G1" s="479"/>
      <c r="H1" s="479"/>
      <c r="I1" s="479"/>
      <c r="J1" s="479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1"/>
      <c r="AI1" s="481"/>
      <c r="AJ1" s="482"/>
      <c r="AK1" s="482"/>
      <c r="AL1" s="482"/>
      <c r="AM1" s="480"/>
      <c r="AN1" s="480"/>
      <c r="AO1" s="482"/>
      <c r="AP1" s="482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3"/>
      <c r="BM1" s="480"/>
      <c r="BN1" s="480"/>
      <c r="BO1" s="480"/>
      <c r="BP1" s="484"/>
      <c r="BQ1" s="479"/>
      <c r="BR1" s="479"/>
      <c r="BS1" s="479"/>
      <c r="BT1" s="479"/>
      <c r="BU1" s="479"/>
      <c r="BV1" s="479"/>
      <c r="BW1" s="479"/>
      <c r="BX1" s="480"/>
      <c r="BY1" s="480"/>
      <c r="BZ1" s="480"/>
      <c r="CA1" s="480"/>
      <c r="CB1" s="480" t="s">
        <v>1208</v>
      </c>
      <c r="CC1" s="480"/>
      <c r="CD1" s="480"/>
      <c r="CE1" s="480"/>
    </row>
    <row r="2" spans="1:83" ht="12.75" customHeight="1">
      <c r="A2" s="480"/>
      <c r="B2" s="480"/>
      <c r="C2" s="480"/>
      <c r="D2" s="480"/>
      <c r="E2" s="480"/>
      <c r="F2" s="479"/>
      <c r="G2" s="479"/>
      <c r="H2" s="479"/>
      <c r="I2" s="479"/>
      <c r="J2" s="479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1"/>
      <c r="AI2" s="481"/>
      <c r="AJ2" s="482"/>
      <c r="AK2" s="482"/>
      <c r="AL2" s="482"/>
      <c r="AM2" s="480"/>
      <c r="AN2" s="480"/>
      <c r="AO2" s="482"/>
      <c r="AP2" s="482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F2" s="480"/>
      <c r="BG2" s="480"/>
      <c r="BH2" s="480"/>
      <c r="BI2" s="480"/>
      <c r="BJ2" s="480"/>
      <c r="BK2" s="480"/>
      <c r="BL2" s="483"/>
      <c r="BM2" s="480"/>
      <c r="BN2" s="480"/>
      <c r="BO2" s="480"/>
      <c r="BP2" s="484"/>
      <c r="BQ2" s="479"/>
      <c r="BR2" s="479"/>
      <c r="BS2" s="479"/>
      <c r="BT2" s="479"/>
      <c r="BU2" s="479"/>
      <c r="BV2" s="479"/>
      <c r="BW2" s="479"/>
      <c r="BX2" s="480"/>
      <c r="BY2" s="480"/>
      <c r="BZ2" s="480"/>
      <c r="CA2" s="480"/>
      <c r="CB2" s="480"/>
      <c r="CC2" s="480"/>
      <c r="CD2" s="480"/>
      <c r="CE2" s="480"/>
    </row>
    <row r="3" spans="1:83" ht="12.75" customHeight="1">
      <c r="A3" s="480"/>
      <c r="B3" s="480"/>
      <c r="C3" s="480"/>
      <c r="D3" s="480"/>
      <c r="E3" s="480"/>
      <c r="F3" s="479"/>
      <c r="G3" s="479"/>
      <c r="H3" s="479"/>
      <c r="I3" s="479"/>
      <c r="J3" s="479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1"/>
      <c r="AI3" s="481"/>
      <c r="AJ3" s="482"/>
      <c r="AK3" s="482"/>
      <c r="AL3" s="482"/>
      <c r="AM3" s="480"/>
      <c r="AN3" s="480"/>
      <c r="AO3" s="482"/>
      <c r="AP3" s="482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  <c r="BK3" s="480"/>
      <c r="BL3" s="483"/>
      <c r="BM3" s="480"/>
      <c r="BN3" s="480"/>
      <c r="BO3" s="480"/>
      <c r="BP3" s="484"/>
      <c r="BQ3" s="479"/>
      <c r="BR3" s="479"/>
      <c r="BS3" s="479"/>
      <c r="BT3" s="479"/>
      <c r="BU3" s="479"/>
      <c r="BV3" s="479"/>
      <c r="BW3" s="479"/>
      <c r="BX3" s="480"/>
      <c r="BY3" s="480"/>
      <c r="BZ3" s="480"/>
      <c r="CA3" s="480"/>
      <c r="CB3" s="480"/>
      <c r="CC3" s="480"/>
      <c r="CD3" s="480"/>
      <c r="CE3" s="480"/>
    </row>
    <row r="4" spans="1:83" ht="12.75" customHeight="1">
      <c r="A4" s="480"/>
      <c r="B4" s="480"/>
      <c r="C4" s="480"/>
      <c r="D4" s="479"/>
      <c r="E4" s="479"/>
      <c r="F4" s="479"/>
      <c r="G4" s="479"/>
      <c r="H4" s="444" t="s">
        <v>1209</v>
      </c>
      <c r="I4" s="444"/>
      <c r="J4" s="444"/>
      <c r="K4" s="479"/>
      <c r="L4" s="479"/>
      <c r="M4" s="480"/>
      <c r="N4" s="480"/>
      <c r="O4" s="480"/>
      <c r="P4" s="480"/>
      <c r="Q4" s="480"/>
      <c r="R4" s="481"/>
      <c r="S4" s="481"/>
      <c r="T4" s="481"/>
      <c r="U4" s="481"/>
      <c r="V4" s="481"/>
      <c r="W4" s="462"/>
      <c r="X4" s="480"/>
      <c r="Y4" s="462"/>
      <c r="Z4" s="480"/>
      <c r="AA4" s="480"/>
      <c r="AB4" s="480" t="s">
        <v>1210</v>
      </c>
      <c r="AC4" s="480"/>
      <c r="AD4" s="480"/>
      <c r="AE4" s="480"/>
      <c r="AF4" s="480"/>
      <c r="AG4" s="480"/>
      <c r="AH4" s="482"/>
      <c r="AI4" s="482"/>
      <c r="AJ4" s="482"/>
      <c r="AK4" s="482"/>
      <c r="AL4" s="482"/>
      <c r="AM4" s="480"/>
      <c r="AN4" s="480"/>
      <c r="AO4" s="482"/>
      <c r="AP4" s="482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3"/>
      <c r="BM4" s="480"/>
      <c r="BN4" s="480"/>
      <c r="BO4" s="480"/>
      <c r="BP4" s="484"/>
      <c r="BQ4" s="479"/>
      <c r="BR4" s="479"/>
      <c r="BS4" s="479"/>
      <c r="BT4" s="480" t="s">
        <v>1211</v>
      </c>
      <c r="BU4" s="479"/>
      <c r="BV4" s="479"/>
      <c r="BW4" s="479"/>
      <c r="BX4" s="479"/>
      <c r="BY4" s="479"/>
      <c r="BZ4" s="479"/>
      <c r="CA4" s="479"/>
      <c r="CB4" s="479"/>
      <c r="CC4" s="479"/>
      <c r="CD4" s="480"/>
      <c r="CE4" s="480"/>
    </row>
    <row r="5" spans="1:83" ht="12.75">
      <c r="A5" s="480"/>
      <c r="B5" s="480"/>
      <c r="C5" s="480"/>
      <c r="D5" s="479"/>
      <c r="E5" s="479"/>
      <c r="F5" s="479"/>
      <c r="G5" s="479"/>
      <c r="H5" s="444" t="s">
        <v>1212</v>
      </c>
      <c r="I5" s="444"/>
      <c r="J5" s="444"/>
      <c r="K5" s="480"/>
      <c r="L5" s="480"/>
      <c r="M5" s="480"/>
      <c r="N5" s="480" t="s">
        <v>1213</v>
      </c>
      <c r="O5" s="480"/>
      <c r="P5" s="480"/>
      <c r="Q5" s="480"/>
      <c r="R5" s="481"/>
      <c r="S5" s="481"/>
      <c r="T5" s="481"/>
      <c r="U5" s="481"/>
      <c r="V5" s="481"/>
      <c r="W5" s="462"/>
      <c r="X5" s="480"/>
      <c r="Y5" s="480"/>
      <c r="Z5" s="480"/>
      <c r="AA5" s="480"/>
      <c r="AB5" s="480"/>
      <c r="AC5" s="480"/>
      <c r="AD5" s="480"/>
      <c r="AE5" s="479"/>
      <c r="AF5" s="479"/>
      <c r="AG5" s="480"/>
      <c r="AH5" s="480"/>
      <c r="AI5" s="480"/>
      <c r="AJ5" s="480"/>
      <c r="AK5" s="480"/>
      <c r="AL5" s="480"/>
      <c r="AM5" s="479"/>
      <c r="AN5" s="479"/>
      <c r="AO5" s="480"/>
      <c r="AP5" s="480"/>
      <c r="AQ5" s="484"/>
      <c r="AR5" s="484"/>
      <c r="AS5" s="480"/>
      <c r="AT5" s="480"/>
      <c r="AU5" s="480"/>
      <c r="AV5" s="480"/>
      <c r="AW5" s="480"/>
      <c r="AX5" s="480"/>
      <c r="AY5" s="480"/>
      <c r="AZ5" s="480"/>
      <c r="BA5" s="480"/>
      <c r="BB5" s="480"/>
      <c r="BC5" s="480"/>
      <c r="BD5" s="480"/>
      <c r="BE5" s="480"/>
      <c r="BF5" s="480"/>
      <c r="BG5" s="480"/>
      <c r="BH5" s="480"/>
      <c r="BI5" s="480"/>
      <c r="BJ5" s="480"/>
      <c r="BK5" s="480"/>
      <c r="BL5" s="483"/>
      <c r="BM5" s="480"/>
      <c r="BN5" s="480"/>
      <c r="BO5" s="480"/>
      <c r="BP5" s="480"/>
      <c r="BQ5" s="479"/>
      <c r="BR5" s="479"/>
      <c r="BS5" s="479"/>
      <c r="BT5" s="479"/>
      <c r="BU5" s="479"/>
      <c r="BV5" s="479"/>
      <c r="BW5" s="479"/>
      <c r="BX5" s="480"/>
      <c r="BY5" s="483"/>
      <c r="BZ5" s="483"/>
      <c r="CA5" s="480"/>
      <c r="CB5" s="480"/>
      <c r="CC5" s="480"/>
      <c r="CD5" s="480"/>
      <c r="CE5" s="480"/>
    </row>
    <row r="6" spans="1:83" ht="12.75">
      <c r="A6" s="480"/>
      <c r="B6" s="485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5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5"/>
      <c r="AF6" s="485"/>
      <c r="AG6" s="485"/>
      <c r="AH6" s="485"/>
      <c r="AI6" s="485"/>
      <c r="AJ6" s="485"/>
      <c r="AK6" s="485"/>
      <c r="AL6" s="485"/>
      <c r="AM6" s="480"/>
      <c r="AN6" s="480"/>
      <c r="AO6" s="480"/>
      <c r="AP6" s="485"/>
      <c r="AQ6" s="486"/>
      <c r="AR6" s="486"/>
      <c r="AS6" s="485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5"/>
      <c r="BK6" s="485"/>
      <c r="BL6" s="487"/>
      <c r="BM6" s="480"/>
      <c r="BN6" s="480"/>
      <c r="BO6" s="480"/>
      <c r="BP6" s="480"/>
      <c r="BQ6" s="479"/>
      <c r="BR6" s="479"/>
      <c r="BS6" s="479"/>
      <c r="BT6" s="480"/>
      <c r="BU6" s="479"/>
      <c r="BV6" s="479"/>
      <c r="BW6" s="479"/>
      <c r="BX6" s="480"/>
      <c r="BY6" s="483"/>
      <c r="BZ6" s="483"/>
      <c r="CA6" s="480"/>
      <c r="CB6" s="480"/>
      <c r="CC6" s="480"/>
      <c r="CD6" s="480"/>
      <c r="CE6" s="480"/>
    </row>
    <row r="7" spans="1:98" ht="18.75" customHeight="1">
      <c r="A7" s="488"/>
      <c r="B7" s="489"/>
      <c r="C7" s="922" t="s">
        <v>1214</v>
      </c>
      <c r="D7" s="923"/>
      <c r="E7" s="926" t="s">
        <v>1215</v>
      </c>
      <c r="F7" s="927"/>
      <c r="G7" s="927"/>
      <c r="H7" s="927"/>
      <c r="I7" s="927"/>
      <c r="J7" s="927"/>
      <c r="K7" s="927"/>
      <c r="L7" s="928"/>
      <c r="M7" s="922" t="s">
        <v>1216</v>
      </c>
      <c r="N7" s="923"/>
      <c r="O7" s="922" t="s">
        <v>1217</v>
      </c>
      <c r="P7" s="923"/>
      <c r="Q7" s="929" t="s">
        <v>1218</v>
      </c>
      <c r="R7" s="930"/>
      <c r="S7" s="931"/>
      <c r="T7" s="931"/>
      <c r="U7" s="490"/>
      <c r="V7" s="491"/>
      <c r="W7" s="922" t="s">
        <v>1215</v>
      </c>
      <c r="X7" s="907"/>
      <c r="Y7" s="907"/>
      <c r="Z7" s="907"/>
      <c r="AA7" s="907"/>
      <c r="AB7" s="907"/>
      <c r="AC7" s="907"/>
      <c r="AD7" s="904"/>
      <c r="AE7" s="899" t="s">
        <v>1219</v>
      </c>
      <c r="AF7" s="900"/>
      <c r="AG7" s="899" t="s">
        <v>1220</v>
      </c>
      <c r="AH7" s="910"/>
      <c r="AI7" s="922" t="s">
        <v>1221</v>
      </c>
      <c r="AJ7" s="923"/>
      <c r="AK7" s="910" t="s">
        <v>1222</v>
      </c>
      <c r="AL7" s="910"/>
      <c r="AM7" s="899" t="s">
        <v>1223</v>
      </c>
      <c r="AN7" s="910"/>
      <c r="AO7" s="900" t="s">
        <v>807</v>
      </c>
      <c r="AP7" s="913" t="s">
        <v>51</v>
      </c>
      <c r="AQ7" s="899" t="s">
        <v>1224</v>
      </c>
      <c r="AR7" s="907"/>
      <c r="AS7" s="904"/>
      <c r="AT7" s="909" t="s">
        <v>1225</v>
      </c>
      <c r="AU7" s="909"/>
      <c r="AV7" s="899" t="s">
        <v>1226</v>
      </c>
      <c r="AW7" s="900"/>
      <c r="AX7" s="909" t="s">
        <v>1227</v>
      </c>
      <c r="AY7" s="909"/>
      <c r="AZ7" s="909" t="s">
        <v>1228</v>
      </c>
      <c r="BA7" s="909"/>
      <c r="BB7" s="909" t="s">
        <v>1229</v>
      </c>
      <c r="BC7" s="887"/>
      <c r="BD7" s="887"/>
      <c r="BE7" s="898"/>
      <c r="BF7" s="910"/>
      <c r="BG7" s="910"/>
      <c r="BH7" s="888" t="s">
        <v>807</v>
      </c>
      <c r="BI7" s="913" t="s">
        <v>51</v>
      </c>
      <c r="BJ7" s="899" t="s">
        <v>1230</v>
      </c>
      <c r="BK7" s="907"/>
      <c r="BL7" s="904"/>
      <c r="BM7" s="899" t="s">
        <v>1231</v>
      </c>
      <c r="BN7" s="907"/>
      <c r="BO7" s="904"/>
      <c r="BP7" s="899" t="s">
        <v>1232</v>
      </c>
      <c r="BQ7" s="900"/>
      <c r="BR7" s="899" t="s">
        <v>1233</v>
      </c>
      <c r="BS7" s="900"/>
      <c r="BT7" s="899" t="s">
        <v>1234</v>
      </c>
      <c r="BU7" s="900"/>
      <c r="BV7" s="899" t="s">
        <v>1235</v>
      </c>
      <c r="BW7" s="900"/>
      <c r="BX7" s="903" t="s">
        <v>1236</v>
      </c>
      <c r="BY7" s="904"/>
      <c r="BZ7" s="903" t="s">
        <v>1237</v>
      </c>
      <c r="CA7" s="907"/>
      <c r="CB7" s="907"/>
      <c r="CF7" s="886"/>
      <c r="CG7" s="886"/>
      <c r="CH7" s="493"/>
      <c r="CI7" s="480"/>
      <c r="CJ7" s="494"/>
      <c r="CK7" s="494"/>
      <c r="CL7" s="494"/>
      <c r="CM7" s="494"/>
      <c r="CN7" s="896"/>
      <c r="CO7" s="896"/>
      <c r="CP7" s="495"/>
      <c r="CQ7" s="495"/>
      <c r="CR7" s="886"/>
      <c r="CS7" s="886"/>
      <c r="CT7" s="886"/>
    </row>
    <row r="8" spans="1:98" ht="99" customHeight="1">
      <c r="A8" s="496" t="s">
        <v>807</v>
      </c>
      <c r="B8" s="497" t="s">
        <v>51</v>
      </c>
      <c r="C8" s="894"/>
      <c r="D8" s="895"/>
      <c r="E8" s="892" t="s">
        <v>1238</v>
      </c>
      <c r="F8" s="893"/>
      <c r="G8" s="894" t="s">
        <v>1239</v>
      </c>
      <c r="H8" s="895"/>
      <c r="I8" s="892" t="s">
        <v>1240</v>
      </c>
      <c r="J8" s="893"/>
      <c r="K8" s="892" t="s">
        <v>1241</v>
      </c>
      <c r="L8" s="893"/>
      <c r="M8" s="894"/>
      <c r="N8" s="895"/>
      <c r="O8" s="894"/>
      <c r="P8" s="895"/>
      <c r="Q8" s="892" t="s">
        <v>1242</v>
      </c>
      <c r="R8" s="897"/>
      <c r="S8" s="887" t="s">
        <v>1243</v>
      </c>
      <c r="T8" s="898"/>
      <c r="U8" s="499" t="s">
        <v>807</v>
      </c>
      <c r="V8" s="500" t="s">
        <v>51</v>
      </c>
      <c r="W8" s="887" t="s">
        <v>1244</v>
      </c>
      <c r="X8" s="888"/>
      <c r="Y8" s="887" t="s">
        <v>1245</v>
      </c>
      <c r="Z8" s="888"/>
      <c r="AA8" s="887" t="s">
        <v>1246</v>
      </c>
      <c r="AB8" s="888"/>
      <c r="AC8" s="887" t="s">
        <v>1247</v>
      </c>
      <c r="AD8" s="932"/>
      <c r="AE8" s="901"/>
      <c r="AF8" s="902"/>
      <c r="AG8" s="901"/>
      <c r="AH8" s="916"/>
      <c r="AI8" s="894"/>
      <c r="AJ8" s="895"/>
      <c r="AK8" s="916"/>
      <c r="AL8" s="916"/>
      <c r="AM8" s="901"/>
      <c r="AN8" s="916"/>
      <c r="AO8" s="924"/>
      <c r="AP8" s="914"/>
      <c r="AQ8" s="905"/>
      <c r="AR8" s="908"/>
      <c r="AS8" s="906"/>
      <c r="AT8" s="909"/>
      <c r="AU8" s="909"/>
      <c r="AV8" s="901"/>
      <c r="AW8" s="902"/>
      <c r="AX8" s="909"/>
      <c r="AY8" s="909"/>
      <c r="AZ8" s="909"/>
      <c r="BA8" s="909"/>
      <c r="BB8" s="909"/>
      <c r="BC8" s="887"/>
      <c r="BD8" s="901" t="s">
        <v>1248</v>
      </c>
      <c r="BE8" s="916"/>
      <c r="BF8" s="917" t="s">
        <v>1249</v>
      </c>
      <c r="BG8" s="918"/>
      <c r="BH8" s="911"/>
      <c r="BI8" s="914"/>
      <c r="BJ8" s="905"/>
      <c r="BK8" s="908"/>
      <c r="BL8" s="906"/>
      <c r="BM8" s="905"/>
      <c r="BN8" s="908"/>
      <c r="BO8" s="906"/>
      <c r="BP8" s="901"/>
      <c r="BQ8" s="902"/>
      <c r="BR8" s="901"/>
      <c r="BS8" s="902"/>
      <c r="BT8" s="901"/>
      <c r="BU8" s="902"/>
      <c r="BV8" s="901"/>
      <c r="BW8" s="902"/>
      <c r="BX8" s="905"/>
      <c r="BY8" s="906"/>
      <c r="BZ8" s="905"/>
      <c r="CA8" s="908"/>
      <c r="CB8" s="908"/>
      <c r="CF8" s="886"/>
      <c r="CG8" s="886"/>
      <c r="CH8" s="481"/>
      <c r="CI8" s="499"/>
      <c r="CJ8" s="462"/>
      <c r="CK8" s="462"/>
      <c r="CL8" s="886"/>
      <c r="CM8" s="886"/>
      <c r="CN8" s="886"/>
      <c r="CO8" s="886"/>
      <c r="CP8" s="462"/>
      <c r="CQ8" s="462"/>
      <c r="CR8" s="886"/>
      <c r="CS8" s="886"/>
      <c r="CT8" s="886"/>
    </row>
    <row r="9" spans="1:98" ht="15.75" customHeight="1" hidden="1">
      <c r="A9" s="496"/>
      <c r="B9" s="497"/>
      <c r="C9" s="892">
        <v>1</v>
      </c>
      <c r="D9" s="893"/>
      <c r="E9" s="892">
        <f>C9+1</f>
        <v>2</v>
      </c>
      <c r="F9" s="893"/>
      <c r="G9" s="892">
        <f>E9+1</f>
        <v>3</v>
      </c>
      <c r="H9" s="893"/>
      <c r="I9" s="498"/>
      <c r="J9" s="498"/>
      <c r="K9" s="892">
        <f>G9+1</f>
        <v>4</v>
      </c>
      <c r="L9" s="893"/>
      <c r="M9" s="892">
        <f>K9+1</f>
        <v>5</v>
      </c>
      <c r="N9" s="893"/>
      <c r="O9" s="892">
        <f>M9+1</f>
        <v>6</v>
      </c>
      <c r="P9" s="893"/>
      <c r="Q9" s="892">
        <f>O9+1</f>
        <v>7</v>
      </c>
      <c r="R9" s="893"/>
      <c r="S9" s="894">
        <f>Q9+1</f>
        <v>8</v>
      </c>
      <c r="T9" s="895"/>
      <c r="U9" s="499"/>
      <c r="V9" s="500"/>
      <c r="W9" s="892">
        <v>9</v>
      </c>
      <c r="X9" s="893"/>
      <c r="Y9" s="892">
        <f>W9+1</f>
        <v>10</v>
      </c>
      <c r="Z9" s="893"/>
      <c r="AA9" s="892">
        <f>Y9+1</f>
        <v>11</v>
      </c>
      <c r="AB9" s="893"/>
      <c r="AC9" s="892">
        <f>AA9+1</f>
        <v>12</v>
      </c>
      <c r="AD9" s="893"/>
      <c r="AE9" s="892">
        <f>AC9+1</f>
        <v>13</v>
      </c>
      <c r="AF9" s="893"/>
      <c r="AG9" s="892">
        <v>14</v>
      </c>
      <c r="AH9" s="893"/>
      <c r="AI9" s="892">
        <f>AG9+1</f>
        <v>15</v>
      </c>
      <c r="AJ9" s="893"/>
      <c r="AK9" s="892">
        <f>AI9+1</f>
        <v>16</v>
      </c>
      <c r="AL9" s="893"/>
      <c r="AM9" s="894">
        <v>17</v>
      </c>
      <c r="AN9" s="895"/>
      <c r="AO9" s="924"/>
      <c r="AP9" s="914"/>
      <c r="AQ9" s="892">
        <v>18</v>
      </c>
      <c r="AR9" s="893"/>
      <c r="AS9" s="919" t="s">
        <v>1250</v>
      </c>
      <c r="AT9" s="891">
        <v>19</v>
      </c>
      <c r="AU9" s="891"/>
      <c r="AV9" s="891">
        <f>AT9+1</f>
        <v>20</v>
      </c>
      <c r="AW9" s="891"/>
      <c r="AX9" s="891">
        <f>AV9+1</f>
        <v>21</v>
      </c>
      <c r="AY9" s="891"/>
      <c r="AZ9" s="891">
        <f>AX9+1</f>
        <v>22</v>
      </c>
      <c r="BA9" s="891"/>
      <c r="BB9" s="891">
        <f>AZ9+1</f>
        <v>23</v>
      </c>
      <c r="BC9" s="892"/>
      <c r="BD9" s="892">
        <v>24</v>
      </c>
      <c r="BE9" s="893"/>
      <c r="BF9" s="894">
        <f>BD9+1</f>
        <v>25</v>
      </c>
      <c r="BG9" s="895"/>
      <c r="BH9" s="912"/>
      <c r="BI9" s="914"/>
      <c r="BJ9" s="892">
        <v>26</v>
      </c>
      <c r="BK9" s="893"/>
      <c r="BL9" s="501"/>
      <c r="BM9" s="892">
        <v>27</v>
      </c>
      <c r="BN9" s="893"/>
      <c r="BO9" s="482"/>
      <c r="BP9" s="887">
        <v>28</v>
      </c>
      <c r="BQ9" s="888"/>
      <c r="BR9" s="887">
        <f>BP9+1</f>
        <v>29</v>
      </c>
      <c r="BS9" s="888"/>
      <c r="BT9" s="887">
        <f>BR9+1</f>
        <v>30</v>
      </c>
      <c r="BU9" s="888"/>
      <c r="BV9" s="492"/>
      <c r="BW9" s="492"/>
      <c r="BX9" s="887">
        <f>BT9+1</f>
        <v>31</v>
      </c>
      <c r="BY9" s="888"/>
      <c r="BZ9" s="887">
        <f>BX9+1</f>
        <v>32</v>
      </c>
      <c r="CA9" s="888"/>
      <c r="CB9" s="482"/>
      <c r="CF9" s="481"/>
      <c r="CG9" s="481"/>
      <c r="CH9" s="481"/>
      <c r="CI9" s="499"/>
      <c r="CJ9" s="462"/>
      <c r="CK9" s="462"/>
      <c r="CL9" s="481"/>
      <c r="CM9" s="481"/>
      <c r="CN9" s="481"/>
      <c r="CO9" s="481"/>
      <c r="CP9" s="462"/>
      <c r="CQ9" s="462"/>
      <c r="CR9" s="481"/>
      <c r="CS9" s="481"/>
      <c r="CT9" s="481"/>
    </row>
    <row r="10" spans="1:98" ht="12.75">
      <c r="A10" s="889"/>
      <c r="B10" s="890"/>
      <c r="C10" s="503" t="s">
        <v>1251</v>
      </c>
      <c r="D10" s="504" t="s">
        <v>1252</v>
      </c>
      <c r="E10" s="503" t="s">
        <v>1251</v>
      </c>
      <c r="F10" s="504" t="s">
        <v>1252</v>
      </c>
      <c r="G10" s="503" t="s">
        <v>1251</v>
      </c>
      <c r="H10" s="504" t="s">
        <v>1252</v>
      </c>
      <c r="I10" s="503" t="s">
        <v>1251</v>
      </c>
      <c r="J10" s="504" t="s">
        <v>1252</v>
      </c>
      <c r="K10" s="503" t="s">
        <v>1251</v>
      </c>
      <c r="L10" s="504" t="s">
        <v>1252</v>
      </c>
      <c r="M10" s="503" t="s">
        <v>1251</v>
      </c>
      <c r="N10" s="504" t="s">
        <v>1253</v>
      </c>
      <c r="O10" s="503" t="s">
        <v>1251</v>
      </c>
      <c r="P10" s="504" t="s">
        <v>1252</v>
      </c>
      <c r="Q10" s="503" t="s">
        <v>1251</v>
      </c>
      <c r="R10" s="504" t="s">
        <v>1252</v>
      </c>
      <c r="S10" s="505" t="s">
        <v>1251</v>
      </c>
      <c r="T10" s="506" t="s">
        <v>1252</v>
      </c>
      <c r="U10" s="507"/>
      <c r="V10" s="508"/>
      <c r="W10" s="509" t="s">
        <v>1251</v>
      </c>
      <c r="X10" s="506" t="s">
        <v>1252</v>
      </c>
      <c r="Y10" s="509" t="s">
        <v>1251</v>
      </c>
      <c r="Z10" s="506" t="s">
        <v>1252</v>
      </c>
      <c r="AA10" s="509" t="s">
        <v>1251</v>
      </c>
      <c r="AB10" s="509" t="s">
        <v>1252</v>
      </c>
      <c r="AC10" s="509" t="s">
        <v>1251</v>
      </c>
      <c r="AD10" s="509" t="s">
        <v>1252</v>
      </c>
      <c r="AE10" s="509" t="s">
        <v>1251</v>
      </c>
      <c r="AF10" s="506" t="s">
        <v>1252</v>
      </c>
      <c r="AG10" s="509" t="s">
        <v>1251</v>
      </c>
      <c r="AH10" s="506" t="s">
        <v>1252</v>
      </c>
      <c r="AI10" s="509" t="s">
        <v>1251</v>
      </c>
      <c r="AJ10" s="506" t="s">
        <v>1252</v>
      </c>
      <c r="AK10" s="509" t="s">
        <v>1251</v>
      </c>
      <c r="AL10" s="506" t="s">
        <v>1252</v>
      </c>
      <c r="AM10" s="509" t="s">
        <v>1251</v>
      </c>
      <c r="AN10" s="506" t="s">
        <v>1252</v>
      </c>
      <c r="AO10" s="924"/>
      <c r="AP10" s="914"/>
      <c r="AQ10" s="509" t="s">
        <v>1251</v>
      </c>
      <c r="AR10" s="506" t="s">
        <v>1252</v>
      </c>
      <c r="AS10" s="920"/>
      <c r="AT10" s="509" t="s">
        <v>1251</v>
      </c>
      <c r="AU10" s="506" t="s">
        <v>1252</v>
      </c>
      <c r="AV10" s="509" t="s">
        <v>1251</v>
      </c>
      <c r="AW10" s="506" t="s">
        <v>1252</v>
      </c>
      <c r="AX10" s="509" t="s">
        <v>1251</v>
      </c>
      <c r="AY10" s="506" t="s">
        <v>1252</v>
      </c>
      <c r="AZ10" s="509" t="s">
        <v>1251</v>
      </c>
      <c r="BA10" s="506" t="s">
        <v>1252</v>
      </c>
      <c r="BB10" s="509" t="s">
        <v>1251</v>
      </c>
      <c r="BC10" s="506" t="s">
        <v>1252</v>
      </c>
      <c r="BD10" s="509" t="s">
        <v>1251</v>
      </c>
      <c r="BE10" s="506" t="s">
        <v>1252</v>
      </c>
      <c r="BF10" s="503" t="s">
        <v>1251</v>
      </c>
      <c r="BG10" s="504" t="s">
        <v>1252</v>
      </c>
      <c r="BH10" s="912"/>
      <c r="BI10" s="914"/>
      <c r="BJ10" s="503" t="s">
        <v>1251</v>
      </c>
      <c r="BK10" s="504" t="s">
        <v>1252</v>
      </c>
      <c r="BL10" s="510"/>
      <c r="BM10" s="503" t="s">
        <v>1251</v>
      </c>
      <c r="BN10" s="504" t="s">
        <v>1252</v>
      </c>
      <c r="BO10" s="504"/>
      <c r="BP10" s="509" t="s">
        <v>1251</v>
      </c>
      <c r="BQ10" s="506" t="s">
        <v>1252</v>
      </c>
      <c r="BR10" s="509" t="s">
        <v>1251</v>
      </c>
      <c r="BS10" s="506" t="s">
        <v>1252</v>
      </c>
      <c r="BT10" s="509" t="s">
        <v>1251</v>
      </c>
      <c r="BU10" s="506" t="s">
        <v>1252</v>
      </c>
      <c r="BV10" s="509" t="s">
        <v>1251</v>
      </c>
      <c r="BW10" s="506" t="s">
        <v>1252</v>
      </c>
      <c r="BX10" s="509" t="s">
        <v>1251</v>
      </c>
      <c r="BY10" s="506" t="s">
        <v>1252</v>
      </c>
      <c r="BZ10" s="509" t="s">
        <v>1251</v>
      </c>
      <c r="CA10" s="506" t="s">
        <v>1252</v>
      </c>
      <c r="CB10" s="506"/>
      <c r="CF10" s="507"/>
      <c r="CG10" s="507"/>
      <c r="CH10" s="507"/>
      <c r="CI10" s="507"/>
      <c r="CJ10" s="462"/>
      <c r="CK10" s="462"/>
      <c r="CL10" s="507"/>
      <c r="CM10" s="507"/>
      <c r="CN10" s="507"/>
      <c r="CO10" s="507"/>
      <c r="CP10" s="462"/>
      <c r="CQ10" s="462"/>
      <c r="CR10" s="507"/>
      <c r="CS10" s="507"/>
      <c r="CT10" s="507"/>
    </row>
    <row r="11" spans="1:98" ht="12.75">
      <c r="A11" s="511"/>
      <c r="B11" s="512"/>
      <c r="C11" s="513" t="s">
        <v>1254</v>
      </c>
      <c r="D11" s="514" t="s">
        <v>1255</v>
      </c>
      <c r="E11" s="513" t="s">
        <v>1254</v>
      </c>
      <c r="F11" s="514" t="s">
        <v>1255</v>
      </c>
      <c r="G11" s="513" t="s">
        <v>1254</v>
      </c>
      <c r="H11" s="514" t="s">
        <v>1255</v>
      </c>
      <c r="I11" s="513" t="s">
        <v>1254</v>
      </c>
      <c r="J11" s="514" t="s">
        <v>1255</v>
      </c>
      <c r="K11" s="513" t="s">
        <v>1254</v>
      </c>
      <c r="L11" s="514" t="s">
        <v>1255</v>
      </c>
      <c r="M11" s="513" t="s">
        <v>1254</v>
      </c>
      <c r="N11" s="514" t="s">
        <v>1255</v>
      </c>
      <c r="O11" s="515" t="s">
        <v>1254</v>
      </c>
      <c r="P11" s="513" t="s">
        <v>1255</v>
      </c>
      <c r="Q11" s="515" t="s">
        <v>1254</v>
      </c>
      <c r="R11" s="515" t="s">
        <v>1255</v>
      </c>
      <c r="S11" s="516" t="s">
        <v>1254</v>
      </c>
      <c r="T11" s="514" t="s">
        <v>1255</v>
      </c>
      <c r="U11" s="511"/>
      <c r="V11" s="512"/>
      <c r="W11" s="513" t="s">
        <v>1254</v>
      </c>
      <c r="X11" s="516" t="s">
        <v>1255</v>
      </c>
      <c r="Y11" s="513" t="s">
        <v>1254</v>
      </c>
      <c r="Z11" s="516" t="s">
        <v>1255</v>
      </c>
      <c r="AA11" s="513" t="s">
        <v>1254</v>
      </c>
      <c r="AB11" s="513" t="s">
        <v>1255</v>
      </c>
      <c r="AC11" s="513" t="s">
        <v>1254</v>
      </c>
      <c r="AD11" s="513" t="s">
        <v>1255</v>
      </c>
      <c r="AE11" s="513" t="s">
        <v>1254</v>
      </c>
      <c r="AF11" s="514" t="s">
        <v>1255</v>
      </c>
      <c r="AG11" s="513" t="s">
        <v>1254</v>
      </c>
      <c r="AH11" s="514" t="s">
        <v>1255</v>
      </c>
      <c r="AI11" s="513" t="s">
        <v>1254</v>
      </c>
      <c r="AJ11" s="514" t="s">
        <v>1255</v>
      </c>
      <c r="AK11" s="513" t="s">
        <v>1254</v>
      </c>
      <c r="AL11" s="514" t="s">
        <v>1255</v>
      </c>
      <c r="AM11" s="513" t="s">
        <v>1254</v>
      </c>
      <c r="AN11" s="514" t="s">
        <v>1255</v>
      </c>
      <c r="AO11" s="925"/>
      <c r="AP11" s="915"/>
      <c r="AQ11" s="513" t="s">
        <v>1254</v>
      </c>
      <c r="AR11" s="514" t="s">
        <v>1255</v>
      </c>
      <c r="AS11" s="921"/>
      <c r="AT11" s="513" t="s">
        <v>1254</v>
      </c>
      <c r="AU11" s="514" t="s">
        <v>1255</v>
      </c>
      <c r="AV11" s="513" t="s">
        <v>1254</v>
      </c>
      <c r="AW11" s="514" t="s">
        <v>1255</v>
      </c>
      <c r="AX11" s="513" t="s">
        <v>1254</v>
      </c>
      <c r="AY11" s="516" t="s">
        <v>1255</v>
      </c>
      <c r="AZ11" s="513" t="s">
        <v>1254</v>
      </c>
      <c r="BA11" s="514" t="s">
        <v>1255</v>
      </c>
      <c r="BB11" s="513" t="s">
        <v>1254</v>
      </c>
      <c r="BC11" s="514" t="s">
        <v>1255</v>
      </c>
      <c r="BD11" s="513" t="s">
        <v>1254</v>
      </c>
      <c r="BE11" s="514" t="s">
        <v>1255</v>
      </c>
      <c r="BF11" s="513" t="s">
        <v>1254</v>
      </c>
      <c r="BG11" s="514" t="s">
        <v>1255</v>
      </c>
      <c r="BH11" s="912"/>
      <c r="BI11" s="915"/>
      <c r="BJ11" s="513" t="s">
        <v>1254</v>
      </c>
      <c r="BK11" s="514" t="s">
        <v>1255</v>
      </c>
      <c r="BL11" s="517" t="s">
        <v>1250</v>
      </c>
      <c r="BM11" s="513" t="s">
        <v>1254</v>
      </c>
      <c r="BN11" s="514" t="s">
        <v>1255</v>
      </c>
      <c r="BO11" s="514" t="s">
        <v>1250</v>
      </c>
      <c r="BP11" s="513" t="s">
        <v>1254</v>
      </c>
      <c r="BQ11" s="514" t="s">
        <v>1255</v>
      </c>
      <c r="BR11" s="513" t="s">
        <v>1254</v>
      </c>
      <c r="BS11" s="514" t="s">
        <v>1255</v>
      </c>
      <c r="BT11" s="513" t="s">
        <v>1254</v>
      </c>
      <c r="BU11" s="514" t="s">
        <v>1255</v>
      </c>
      <c r="BV11" s="513" t="s">
        <v>1254</v>
      </c>
      <c r="BW11" s="514" t="s">
        <v>1255</v>
      </c>
      <c r="BX11" s="513" t="s">
        <v>1254</v>
      </c>
      <c r="BY11" s="514" t="s">
        <v>1255</v>
      </c>
      <c r="BZ11" s="513" t="s">
        <v>1254</v>
      </c>
      <c r="CA11" s="514" t="s">
        <v>1255</v>
      </c>
      <c r="CB11" s="518" t="s">
        <v>1250</v>
      </c>
      <c r="CF11" s="519"/>
      <c r="CG11" s="519"/>
      <c r="CH11" s="502"/>
      <c r="CI11" s="502"/>
      <c r="CJ11" s="462"/>
      <c r="CK11" s="462"/>
      <c r="CL11" s="519"/>
      <c r="CM11" s="519"/>
      <c r="CN11" s="519"/>
      <c r="CO11" s="519"/>
      <c r="CP11" s="462"/>
      <c r="CQ11" s="462"/>
      <c r="CR11" s="519"/>
      <c r="CS11" s="519"/>
      <c r="CT11" s="519"/>
    </row>
    <row r="12" spans="1:98" s="525" customFormat="1" ht="10.5">
      <c r="A12" s="380" t="s">
        <v>792</v>
      </c>
      <c r="B12" s="520" t="s">
        <v>707</v>
      </c>
      <c r="C12" s="521">
        <f aca="true" t="shared" si="0" ref="C12:D15">E12+G12+I12+K12</f>
        <v>1494</v>
      </c>
      <c r="D12" s="521">
        <f t="shared" si="0"/>
        <v>8055.400000000001</v>
      </c>
      <c r="E12" s="521"/>
      <c r="F12" s="521"/>
      <c r="G12" s="521">
        <v>1050</v>
      </c>
      <c r="H12" s="521">
        <v>7649.8</v>
      </c>
      <c r="I12" s="521">
        <v>444</v>
      </c>
      <c r="J12" s="521">
        <v>405.6</v>
      </c>
      <c r="K12" s="521"/>
      <c r="L12" s="521"/>
      <c r="M12" s="521">
        <v>614</v>
      </c>
      <c r="N12" s="521">
        <v>572</v>
      </c>
      <c r="O12" s="521">
        <f aca="true" t="shared" si="1" ref="O12:P15">Q12+S12+W12+Y12+AA12+AC12</f>
        <v>9900.5</v>
      </c>
      <c r="P12" s="521">
        <f t="shared" si="1"/>
        <v>13931.4</v>
      </c>
      <c r="Q12" s="522">
        <v>210</v>
      </c>
      <c r="R12" s="522">
        <v>410</v>
      </c>
      <c r="S12" s="523">
        <v>1000</v>
      </c>
      <c r="T12" s="523">
        <v>3182.6</v>
      </c>
      <c r="U12" s="380" t="s">
        <v>792</v>
      </c>
      <c r="V12" s="520" t="s">
        <v>707</v>
      </c>
      <c r="W12" s="522">
        <v>8100</v>
      </c>
      <c r="X12" s="522">
        <v>10278.8</v>
      </c>
      <c r="Y12" s="522"/>
      <c r="Z12" s="522"/>
      <c r="AA12" s="522">
        <v>45</v>
      </c>
      <c r="AB12" s="522">
        <v>60</v>
      </c>
      <c r="AC12" s="522">
        <v>545.5</v>
      </c>
      <c r="AD12" s="522">
        <v>0</v>
      </c>
      <c r="AE12" s="524">
        <f aca="true" t="shared" si="2" ref="AE12:AF15">C12+M12+O12</f>
        <v>12008.5</v>
      </c>
      <c r="AF12" s="524">
        <f>D12+N12+P12</f>
        <v>22558.800000000003</v>
      </c>
      <c r="AG12" s="522">
        <v>380</v>
      </c>
      <c r="AH12" s="522">
        <v>155.3</v>
      </c>
      <c r="AI12" s="522">
        <v>75</v>
      </c>
      <c r="AJ12" s="522"/>
      <c r="AK12" s="384">
        <v>645</v>
      </c>
      <c r="AL12" s="523">
        <v>927.2</v>
      </c>
      <c r="AM12" s="522">
        <f aca="true" t="shared" si="3" ref="AM12:AN36">AG12+AI12+AK12</f>
        <v>1100</v>
      </c>
      <c r="AN12" s="522">
        <f t="shared" si="3"/>
        <v>1082.5</v>
      </c>
      <c r="AO12" s="380" t="s">
        <v>792</v>
      </c>
      <c r="AP12" s="520" t="s">
        <v>707</v>
      </c>
      <c r="AQ12" s="524">
        <f aca="true" t="shared" si="4" ref="AQ12:AR15">AE12+AM12</f>
        <v>13108.5</v>
      </c>
      <c r="AR12" s="524">
        <f>AF12+AN12</f>
        <v>23641.300000000003</v>
      </c>
      <c r="AS12" s="524">
        <f>AR12/AQ12*100</f>
        <v>180.3509173437083</v>
      </c>
      <c r="AT12" s="521"/>
      <c r="AU12" s="521"/>
      <c r="AV12" s="521"/>
      <c r="AW12" s="521"/>
      <c r="AX12" s="522"/>
      <c r="AY12" s="380"/>
      <c r="AZ12" s="522"/>
      <c r="BA12" s="522"/>
      <c r="BB12" s="522"/>
      <c r="BC12" s="522"/>
      <c r="BD12" s="522"/>
      <c r="BE12" s="522"/>
      <c r="BF12" s="380"/>
      <c r="BG12" s="380"/>
      <c r="BH12" s="525" t="s">
        <v>792</v>
      </c>
      <c r="BI12" s="526" t="s">
        <v>707</v>
      </c>
      <c r="BJ12" s="527">
        <f>AT12+AV12+AX12+AZ12+BB12+BD12+BF12</f>
        <v>0</v>
      </c>
      <c r="BK12" s="527">
        <f>AU12+AW12+AY12+BA12+BC12+BE12+BG12</f>
        <v>0</v>
      </c>
      <c r="BL12" s="528"/>
      <c r="BM12" s="527">
        <f aca="true" t="shared" si="5" ref="BM12:BN15">AQ12+BJ12</f>
        <v>13108.5</v>
      </c>
      <c r="BN12" s="527">
        <f>AR12+BK12</f>
        <v>23641.300000000003</v>
      </c>
      <c r="BO12" s="527">
        <f>BN12/BM12*100</f>
        <v>180.3509173437083</v>
      </c>
      <c r="BP12" s="529">
        <v>1230</v>
      </c>
      <c r="BQ12" s="527">
        <v>1080.2</v>
      </c>
      <c r="BR12" s="527">
        <v>700</v>
      </c>
      <c r="BS12" s="530">
        <v>2834</v>
      </c>
      <c r="BT12" s="521"/>
      <c r="BU12" s="521"/>
      <c r="BV12" s="521"/>
      <c r="BW12" s="521"/>
      <c r="BX12" s="521">
        <f>BP12+BR12+BT12+BV12</f>
        <v>1930</v>
      </c>
      <c r="BY12" s="521">
        <f>BQ12+BS12+BU12+BW12</f>
        <v>3914.2</v>
      </c>
      <c r="BZ12" s="521">
        <f>BM12+BX12</f>
        <v>15038.5</v>
      </c>
      <c r="CA12" s="521">
        <f>BN12+BY12</f>
        <v>27555.500000000004</v>
      </c>
      <c r="CB12" s="521">
        <f>CA12/BZ12*100</f>
        <v>183.23303520962864</v>
      </c>
      <c r="CC12" s="521"/>
      <c r="CF12" s="521"/>
      <c r="CG12" s="521"/>
      <c r="CH12" s="380"/>
      <c r="CI12" s="520"/>
      <c r="CJ12" s="380"/>
      <c r="CK12" s="380"/>
      <c r="CL12" s="522"/>
      <c r="CM12" s="522"/>
      <c r="CN12" s="522"/>
      <c r="CO12" s="522"/>
      <c r="CP12" s="380"/>
      <c r="CQ12" s="380"/>
      <c r="CR12" s="522"/>
      <c r="CS12" s="522"/>
      <c r="CT12" s="522"/>
    </row>
    <row r="13" spans="1:98" s="525" customFormat="1" ht="10.5">
      <c r="A13" s="380" t="s">
        <v>793</v>
      </c>
      <c r="B13" s="520" t="s">
        <v>315</v>
      </c>
      <c r="C13" s="521">
        <f t="shared" si="0"/>
        <v>745</v>
      </c>
      <c r="D13" s="521">
        <f t="shared" si="0"/>
        <v>6473.9</v>
      </c>
      <c r="E13" s="521"/>
      <c r="F13" s="521"/>
      <c r="G13" s="521">
        <v>630</v>
      </c>
      <c r="H13" s="521">
        <v>6287.9</v>
      </c>
      <c r="I13" s="521">
        <v>115</v>
      </c>
      <c r="J13" s="521">
        <v>186</v>
      </c>
      <c r="K13" s="521"/>
      <c r="L13" s="521"/>
      <c r="M13" s="521">
        <v>392</v>
      </c>
      <c r="N13" s="521">
        <v>146</v>
      </c>
      <c r="O13" s="521">
        <f t="shared" si="1"/>
        <v>7557.5</v>
      </c>
      <c r="P13" s="521">
        <f t="shared" si="1"/>
        <v>7936.299999999999</v>
      </c>
      <c r="Q13" s="522">
        <v>437.5</v>
      </c>
      <c r="R13" s="522">
        <v>724.1</v>
      </c>
      <c r="S13" s="523">
        <v>500</v>
      </c>
      <c r="T13" s="523">
        <v>156.8</v>
      </c>
      <c r="U13" s="380" t="s">
        <v>793</v>
      </c>
      <c r="V13" s="520" t="s">
        <v>315</v>
      </c>
      <c r="W13" s="522">
        <v>6250</v>
      </c>
      <c r="X13" s="522">
        <v>6848.4</v>
      </c>
      <c r="Y13" s="522"/>
      <c r="Z13" s="522"/>
      <c r="AA13" s="522">
        <v>130</v>
      </c>
      <c r="AB13" s="522"/>
      <c r="AC13" s="522">
        <v>240</v>
      </c>
      <c r="AD13" s="522">
        <v>207</v>
      </c>
      <c r="AE13" s="522">
        <f t="shared" si="2"/>
        <v>8694.5</v>
      </c>
      <c r="AF13" s="522">
        <f t="shared" si="2"/>
        <v>14556.199999999999</v>
      </c>
      <c r="AG13" s="522">
        <v>380</v>
      </c>
      <c r="AH13" s="522">
        <v>822.3</v>
      </c>
      <c r="AI13" s="522">
        <v>75</v>
      </c>
      <c r="AJ13" s="522">
        <v>20</v>
      </c>
      <c r="AK13" s="384">
        <v>700</v>
      </c>
      <c r="AL13" s="523">
        <v>608.1</v>
      </c>
      <c r="AM13" s="522">
        <f t="shared" si="3"/>
        <v>1155</v>
      </c>
      <c r="AN13" s="522">
        <f t="shared" si="3"/>
        <v>1450.4</v>
      </c>
      <c r="AO13" s="380" t="s">
        <v>793</v>
      </c>
      <c r="AP13" s="520" t="s">
        <v>315</v>
      </c>
      <c r="AQ13" s="522">
        <f t="shared" si="4"/>
        <v>9849.5</v>
      </c>
      <c r="AR13" s="522">
        <f t="shared" si="4"/>
        <v>16006.599999999999</v>
      </c>
      <c r="AS13" s="522">
        <f aca="true" t="shared" si="6" ref="AS13:AS36">AR13/AQ13*100</f>
        <v>162.5118026295751</v>
      </c>
      <c r="AT13" s="521"/>
      <c r="AU13" s="521"/>
      <c r="AV13" s="521"/>
      <c r="AW13" s="521"/>
      <c r="AX13" s="522"/>
      <c r="AY13" s="380"/>
      <c r="AZ13" s="522"/>
      <c r="BA13" s="522"/>
      <c r="BB13" s="522"/>
      <c r="BC13" s="522"/>
      <c r="BD13" s="522"/>
      <c r="BE13" s="522"/>
      <c r="BF13" s="380"/>
      <c r="BG13" s="380"/>
      <c r="BH13" s="525" t="s">
        <v>793</v>
      </c>
      <c r="BI13" s="526" t="s">
        <v>315</v>
      </c>
      <c r="BJ13" s="527">
        <f aca="true" t="shared" si="7" ref="BJ13:BK34">AT13+AV13+AX13+AZ13+BB13+BD13+BF13</f>
        <v>0</v>
      </c>
      <c r="BK13" s="527">
        <f t="shared" si="7"/>
        <v>0</v>
      </c>
      <c r="BL13" s="528"/>
      <c r="BM13" s="527">
        <f t="shared" si="5"/>
        <v>9849.5</v>
      </c>
      <c r="BN13" s="527">
        <f>AR13+BK13</f>
        <v>16006.599999999999</v>
      </c>
      <c r="BO13" s="527">
        <f aca="true" t="shared" si="8" ref="BO13:BO37">BN13/BM13*100</f>
        <v>162.5118026295751</v>
      </c>
      <c r="BP13" s="529">
        <v>1230</v>
      </c>
      <c r="BQ13" s="527">
        <v>2310.4</v>
      </c>
      <c r="BR13" s="527">
        <v>2800</v>
      </c>
      <c r="BS13" s="530">
        <v>4615.9</v>
      </c>
      <c r="BT13" s="521"/>
      <c r="BU13" s="521"/>
      <c r="BV13" s="521"/>
      <c r="BW13" s="521"/>
      <c r="BX13" s="521">
        <f aca="true" t="shared" si="9" ref="BX13:BY35">BP13+BR13+BT13+BV13</f>
        <v>4030</v>
      </c>
      <c r="BY13" s="521">
        <f t="shared" si="9"/>
        <v>6926.299999999999</v>
      </c>
      <c r="BZ13" s="521">
        <f aca="true" t="shared" si="10" ref="BZ13:CA35">BM13+BX13</f>
        <v>13879.5</v>
      </c>
      <c r="CA13" s="521">
        <f t="shared" si="10"/>
        <v>22932.899999999998</v>
      </c>
      <c r="CB13" s="521">
        <f aca="true" t="shared" si="11" ref="CB13:CB37">CA13/BZ13*100</f>
        <v>165.22857451637304</v>
      </c>
      <c r="CC13" s="521"/>
      <c r="CF13" s="521"/>
      <c r="CG13" s="521"/>
      <c r="CH13" s="380"/>
      <c r="CI13" s="520"/>
      <c r="CJ13" s="380"/>
      <c r="CK13" s="380"/>
      <c r="CL13" s="522"/>
      <c r="CM13" s="522"/>
      <c r="CN13" s="522"/>
      <c r="CO13" s="522"/>
      <c r="CP13" s="380"/>
      <c r="CQ13" s="380"/>
      <c r="CR13" s="522"/>
      <c r="CS13" s="522"/>
      <c r="CT13" s="522"/>
    </row>
    <row r="14" spans="1:98" s="525" customFormat="1" ht="10.5">
      <c r="A14" s="380" t="s">
        <v>794</v>
      </c>
      <c r="B14" s="520" t="s">
        <v>316</v>
      </c>
      <c r="C14" s="521">
        <f t="shared" si="0"/>
        <v>565</v>
      </c>
      <c r="D14" s="521">
        <f t="shared" si="0"/>
        <v>2301.5</v>
      </c>
      <c r="E14" s="521"/>
      <c r="F14" s="521"/>
      <c r="G14" s="521">
        <v>450</v>
      </c>
      <c r="H14" s="521">
        <v>2087.8</v>
      </c>
      <c r="I14" s="521">
        <v>115</v>
      </c>
      <c r="J14" s="521">
        <v>213.7</v>
      </c>
      <c r="K14" s="521"/>
      <c r="L14" s="521"/>
      <c r="M14" s="521">
        <v>428</v>
      </c>
      <c r="N14" s="521">
        <v>242</v>
      </c>
      <c r="O14" s="521">
        <f t="shared" si="1"/>
        <v>5480</v>
      </c>
      <c r="P14" s="521">
        <f t="shared" si="1"/>
        <v>5318.3</v>
      </c>
      <c r="Q14" s="522">
        <v>420</v>
      </c>
      <c r="R14" s="522">
        <v>1298.7</v>
      </c>
      <c r="S14" s="523">
        <v>300</v>
      </c>
      <c r="T14" s="523"/>
      <c r="U14" s="380" t="s">
        <v>794</v>
      </c>
      <c r="V14" s="520" t="s">
        <v>316</v>
      </c>
      <c r="W14" s="522">
        <v>4530</v>
      </c>
      <c r="X14" s="522">
        <v>3882.6</v>
      </c>
      <c r="Y14" s="522"/>
      <c r="Z14" s="522"/>
      <c r="AA14" s="522">
        <v>80</v>
      </c>
      <c r="AB14" s="522">
        <v>137</v>
      </c>
      <c r="AC14" s="522">
        <v>150</v>
      </c>
      <c r="AD14" s="522">
        <v>0</v>
      </c>
      <c r="AE14" s="522">
        <f t="shared" si="2"/>
        <v>6473</v>
      </c>
      <c r="AF14" s="522">
        <f t="shared" si="2"/>
        <v>7861.8</v>
      </c>
      <c r="AG14" s="522">
        <v>410</v>
      </c>
      <c r="AH14" s="522">
        <v>455</v>
      </c>
      <c r="AI14" s="522">
        <v>75</v>
      </c>
      <c r="AJ14" s="522">
        <v>25.9</v>
      </c>
      <c r="AK14" s="384">
        <v>330</v>
      </c>
      <c r="AL14" s="523">
        <v>80</v>
      </c>
      <c r="AM14" s="522">
        <f t="shared" si="3"/>
        <v>815</v>
      </c>
      <c r="AN14" s="522">
        <f t="shared" si="3"/>
        <v>560.9</v>
      </c>
      <c r="AO14" s="380" t="s">
        <v>794</v>
      </c>
      <c r="AP14" s="520"/>
      <c r="AQ14" s="522">
        <f t="shared" si="4"/>
        <v>7288</v>
      </c>
      <c r="AR14" s="522">
        <f t="shared" si="4"/>
        <v>8422.7</v>
      </c>
      <c r="AS14" s="522">
        <f t="shared" si="6"/>
        <v>115.56942919868278</v>
      </c>
      <c r="AT14" s="521"/>
      <c r="AU14" s="521"/>
      <c r="AV14" s="521"/>
      <c r="AW14" s="521"/>
      <c r="AX14" s="522"/>
      <c r="AY14" s="380"/>
      <c r="AZ14" s="522"/>
      <c r="BA14" s="522"/>
      <c r="BB14" s="522"/>
      <c r="BC14" s="522"/>
      <c r="BD14" s="522"/>
      <c r="BE14" s="522"/>
      <c r="BF14" s="380"/>
      <c r="BG14" s="380"/>
      <c r="BH14" s="525" t="s">
        <v>794</v>
      </c>
      <c r="BI14" s="526" t="s">
        <v>316</v>
      </c>
      <c r="BJ14" s="527">
        <f t="shared" si="7"/>
        <v>0</v>
      </c>
      <c r="BK14" s="527">
        <f t="shared" si="7"/>
        <v>0</v>
      </c>
      <c r="BL14" s="528"/>
      <c r="BM14" s="527">
        <f t="shared" si="5"/>
        <v>7288</v>
      </c>
      <c r="BN14" s="527">
        <f t="shared" si="5"/>
        <v>8422.7</v>
      </c>
      <c r="BO14" s="527">
        <f t="shared" si="8"/>
        <v>115.56942919868278</v>
      </c>
      <c r="BP14" s="529">
        <v>270</v>
      </c>
      <c r="BQ14" s="527">
        <v>418</v>
      </c>
      <c r="BR14" s="527">
        <v>70</v>
      </c>
      <c r="BS14" s="530">
        <v>38.9</v>
      </c>
      <c r="BT14" s="521"/>
      <c r="BU14" s="521"/>
      <c r="BV14" s="521"/>
      <c r="BW14" s="521"/>
      <c r="BX14" s="521">
        <f t="shared" si="9"/>
        <v>340</v>
      </c>
      <c r="BY14" s="521">
        <f t="shared" si="9"/>
        <v>456.9</v>
      </c>
      <c r="BZ14" s="521">
        <f t="shared" si="10"/>
        <v>7628</v>
      </c>
      <c r="CA14" s="521">
        <f t="shared" si="10"/>
        <v>8879.6</v>
      </c>
      <c r="CB14" s="521">
        <f t="shared" si="11"/>
        <v>116.40797063450445</v>
      </c>
      <c r="CC14" s="521"/>
      <c r="CF14" s="521"/>
      <c r="CG14" s="521"/>
      <c r="CH14" s="380"/>
      <c r="CI14" s="520"/>
      <c r="CJ14" s="380"/>
      <c r="CK14" s="380"/>
      <c r="CL14" s="522"/>
      <c r="CM14" s="522"/>
      <c r="CN14" s="522"/>
      <c r="CO14" s="522"/>
      <c r="CP14" s="380"/>
      <c r="CQ14" s="380"/>
      <c r="CR14" s="522"/>
      <c r="CS14" s="522"/>
      <c r="CT14" s="522"/>
    </row>
    <row r="15" spans="1:98" s="525" customFormat="1" ht="10.5">
      <c r="A15" s="380" t="s">
        <v>795</v>
      </c>
      <c r="B15" s="520" t="s">
        <v>317</v>
      </c>
      <c r="C15" s="521">
        <f t="shared" si="0"/>
        <v>2046</v>
      </c>
      <c r="D15" s="521">
        <f t="shared" si="0"/>
        <v>7438.3</v>
      </c>
      <c r="E15" s="521"/>
      <c r="F15" s="521"/>
      <c r="G15" s="521">
        <v>1610</v>
      </c>
      <c r="H15" s="521">
        <v>6836.3</v>
      </c>
      <c r="I15" s="521">
        <v>436</v>
      </c>
      <c r="J15" s="521">
        <v>602</v>
      </c>
      <c r="K15" s="521"/>
      <c r="L15" s="521"/>
      <c r="M15" s="521">
        <v>880</v>
      </c>
      <c r="N15" s="521">
        <v>466</v>
      </c>
      <c r="O15" s="521">
        <f t="shared" si="1"/>
        <v>8340</v>
      </c>
      <c r="P15" s="521">
        <f t="shared" si="1"/>
        <v>11265.8</v>
      </c>
      <c r="Q15" s="522">
        <v>320</v>
      </c>
      <c r="R15" s="522">
        <v>1544.8</v>
      </c>
      <c r="S15" s="523">
        <v>600</v>
      </c>
      <c r="T15" s="523"/>
      <c r="U15" s="380" t="s">
        <v>795</v>
      </c>
      <c r="V15" s="520" t="s">
        <v>317</v>
      </c>
      <c r="W15" s="522">
        <v>6570</v>
      </c>
      <c r="X15" s="522">
        <v>8795</v>
      </c>
      <c r="Y15" s="522"/>
      <c r="Z15" s="522"/>
      <c r="AA15" s="522">
        <v>250</v>
      </c>
      <c r="AB15" s="522">
        <v>169.4</v>
      </c>
      <c r="AC15" s="522">
        <v>600</v>
      </c>
      <c r="AD15" s="522">
        <v>756.6</v>
      </c>
      <c r="AE15" s="522">
        <f t="shared" si="2"/>
        <v>11266</v>
      </c>
      <c r="AF15" s="522">
        <f t="shared" si="2"/>
        <v>19170.1</v>
      </c>
      <c r="AG15" s="522">
        <v>420</v>
      </c>
      <c r="AH15" s="522">
        <v>546.3</v>
      </c>
      <c r="AI15" s="522">
        <v>75</v>
      </c>
      <c r="AJ15" s="522">
        <v>80</v>
      </c>
      <c r="AK15" s="384">
        <v>515</v>
      </c>
      <c r="AL15" s="523">
        <v>221.6</v>
      </c>
      <c r="AM15" s="522">
        <f t="shared" si="3"/>
        <v>1010</v>
      </c>
      <c r="AN15" s="522">
        <f t="shared" si="3"/>
        <v>847.9</v>
      </c>
      <c r="AO15" s="380" t="s">
        <v>795</v>
      </c>
      <c r="AP15" s="520" t="s">
        <v>317</v>
      </c>
      <c r="AQ15" s="522">
        <f t="shared" si="4"/>
        <v>12276</v>
      </c>
      <c r="AR15" s="522">
        <f t="shared" si="4"/>
        <v>20018</v>
      </c>
      <c r="AS15" s="522">
        <f t="shared" si="6"/>
        <v>163.06614532420986</v>
      </c>
      <c r="AT15" s="521"/>
      <c r="AU15" s="521"/>
      <c r="AV15" s="521"/>
      <c r="AW15" s="521"/>
      <c r="AX15" s="522"/>
      <c r="AY15" s="380"/>
      <c r="AZ15" s="522"/>
      <c r="BA15" s="522"/>
      <c r="BB15" s="531"/>
      <c r="BC15" s="531"/>
      <c r="BD15" s="522"/>
      <c r="BE15" s="522"/>
      <c r="BF15" s="380"/>
      <c r="BG15" s="380"/>
      <c r="BH15" s="525" t="s">
        <v>795</v>
      </c>
      <c r="BI15" s="526" t="s">
        <v>317</v>
      </c>
      <c r="BJ15" s="527">
        <f t="shared" si="7"/>
        <v>0</v>
      </c>
      <c r="BK15" s="527">
        <f t="shared" si="7"/>
        <v>0</v>
      </c>
      <c r="BL15" s="528"/>
      <c r="BM15" s="527">
        <f t="shared" si="5"/>
        <v>12276</v>
      </c>
      <c r="BN15" s="527">
        <f t="shared" si="5"/>
        <v>20018</v>
      </c>
      <c r="BO15" s="527">
        <f t="shared" si="8"/>
        <v>163.06614532420986</v>
      </c>
      <c r="BP15" s="529">
        <v>570</v>
      </c>
      <c r="BQ15" s="527">
        <v>286</v>
      </c>
      <c r="BR15" s="527">
        <v>210</v>
      </c>
      <c r="BS15" s="530">
        <v>804.8</v>
      </c>
      <c r="BT15" s="521"/>
      <c r="BU15" s="521"/>
      <c r="BV15" s="521"/>
      <c r="BW15" s="521"/>
      <c r="BX15" s="521">
        <f t="shared" si="9"/>
        <v>780</v>
      </c>
      <c r="BY15" s="521">
        <f t="shared" si="9"/>
        <v>1090.8</v>
      </c>
      <c r="BZ15" s="521">
        <f t="shared" si="10"/>
        <v>13056</v>
      </c>
      <c r="CA15" s="521">
        <f t="shared" si="10"/>
        <v>21108.8</v>
      </c>
      <c r="CB15" s="521">
        <f t="shared" si="11"/>
        <v>161.67892156862743</v>
      </c>
      <c r="CC15" s="521"/>
      <c r="CF15" s="521"/>
      <c r="CG15" s="521"/>
      <c r="CH15" s="380"/>
      <c r="CI15" s="520"/>
      <c r="CJ15" s="380"/>
      <c r="CK15" s="380"/>
      <c r="CL15" s="522"/>
      <c r="CM15" s="522"/>
      <c r="CN15" s="522"/>
      <c r="CO15" s="522"/>
      <c r="CP15" s="380"/>
      <c r="CQ15" s="380"/>
      <c r="CR15" s="522"/>
      <c r="CS15" s="522"/>
      <c r="CT15" s="522"/>
    </row>
    <row r="16" spans="1:98" s="525" customFormat="1" ht="10.5">
      <c r="A16" s="380"/>
      <c r="B16" s="520"/>
      <c r="C16" s="521"/>
      <c r="D16" s="521"/>
      <c r="E16" s="521"/>
      <c r="F16" s="521"/>
      <c r="G16" s="531"/>
      <c r="H16" s="531"/>
      <c r="I16" s="531"/>
      <c r="J16" s="531"/>
      <c r="K16" s="521"/>
      <c r="L16" s="531"/>
      <c r="M16" s="521"/>
      <c r="N16" s="531"/>
      <c r="O16" s="521"/>
      <c r="P16" s="521"/>
      <c r="Q16" s="522"/>
      <c r="R16" s="522"/>
      <c r="S16" s="495"/>
      <c r="T16" s="495"/>
      <c r="U16" s="380"/>
      <c r="V16" s="520"/>
      <c r="W16" s="522"/>
      <c r="X16" s="531"/>
      <c r="Y16" s="522"/>
      <c r="Z16" s="531"/>
      <c r="AA16" s="531"/>
      <c r="AB16" s="531"/>
      <c r="AC16" s="531"/>
      <c r="AD16" s="531"/>
      <c r="AE16" s="522"/>
      <c r="AF16" s="522"/>
      <c r="AG16" s="531"/>
      <c r="AH16" s="531"/>
      <c r="AI16" s="531"/>
      <c r="AJ16" s="522"/>
      <c r="AK16" s="384"/>
      <c r="AL16" s="495"/>
      <c r="AM16" s="522"/>
      <c r="AN16" s="522"/>
      <c r="AO16" s="380"/>
      <c r="AP16" s="520"/>
      <c r="AQ16" s="522"/>
      <c r="AR16" s="522"/>
      <c r="AS16" s="522"/>
      <c r="AT16" s="531"/>
      <c r="AU16" s="531"/>
      <c r="AV16" s="521"/>
      <c r="AW16" s="531"/>
      <c r="AX16" s="522"/>
      <c r="AY16" s="380"/>
      <c r="AZ16" s="531"/>
      <c r="BA16" s="531"/>
      <c r="BB16" s="522"/>
      <c r="BC16" s="522"/>
      <c r="BD16" s="531"/>
      <c r="BE16" s="522"/>
      <c r="BF16" s="380"/>
      <c r="BG16" s="380"/>
      <c r="BI16" s="526"/>
      <c r="BJ16" s="527"/>
      <c r="BK16" s="527"/>
      <c r="BL16" s="528"/>
      <c r="BM16" s="527"/>
      <c r="BN16" s="527"/>
      <c r="BO16" s="527"/>
      <c r="BP16" s="529"/>
      <c r="BR16" s="527"/>
      <c r="BS16" s="530"/>
      <c r="BT16" s="521"/>
      <c r="BU16" s="521"/>
      <c r="BV16" s="521"/>
      <c r="BW16" s="521"/>
      <c r="BX16" s="521"/>
      <c r="BY16" s="521"/>
      <c r="BZ16" s="521"/>
      <c r="CA16" s="521"/>
      <c r="CB16" s="521"/>
      <c r="CC16" s="521"/>
      <c r="CF16" s="521"/>
      <c r="CG16" s="531"/>
      <c r="CH16" s="380"/>
      <c r="CI16" s="520"/>
      <c r="CJ16" s="380"/>
      <c r="CK16" s="380"/>
      <c r="CL16" s="531"/>
      <c r="CM16" s="531"/>
      <c r="CN16" s="531"/>
      <c r="CO16" s="531"/>
      <c r="CP16" s="380"/>
      <c r="CQ16" s="380"/>
      <c r="CR16" s="522"/>
      <c r="CS16" s="522"/>
      <c r="CT16" s="522"/>
    </row>
    <row r="17" spans="1:98" s="525" customFormat="1" ht="10.5">
      <c r="A17" s="380" t="s">
        <v>796</v>
      </c>
      <c r="B17" s="520" t="s">
        <v>318</v>
      </c>
      <c r="C17" s="521">
        <f aca="true" t="shared" si="12" ref="C17:D20">E17+G17+I17+K17</f>
        <v>1436</v>
      </c>
      <c r="D17" s="521">
        <f>F17+H17+J17+L17</f>
        <v>5729.5</v>
      </c>
      <c r="E17" s="521"/>
      <c r="F17" s="521"/>
      <c r="G17" s="521">
        <v>1166</v>
      </c>
      <c r="H17" s="521">
        <v>5364.5</v>
      </c>
      <c r="I17" s="521">
        <v>270</v>
      </c>
      <c r="J17" s="521">
        <v>365</v>
      </c>
      <c r="K17" s="521"/>
      <c r="L17" s="521"/>
      <c r="M17" s="521">
        <v>312</v>
      </c>
      <c r="N17" s="521">
        <v>58</v>
      </c>
      <c r="O17" s="521">
        <f aca="true" t="shared" si="13" ref="O17:P20">Q17+S17+W17+Y17+AA17+AC17</f>
        <v>10458.3</v>
      </c>
      <c r="P17" s="521">
        <f t="shared" si="13"/>
        <v>9795.9</v>
      </c>
      <c r="Q17" s="522">
        <v>420</v>
      </c>
      <c r="R17" s="522">
        <v>1037.9</v>
      </c>
      <c r="S17" s="523">
        <v>900</v>
      </c>
      <c r="T17" s="523">
        <v>728</v>
      </c>
      <c r="U17" s="380" t="s">
        <v>796</v>
      </c>
      <c r="V17" s="520" t="s">
        <v>318</v>
      </c>
      <c r="W17" s="522">
        <v>7100</v>
      </c>
      <c r="X17" s="522">
        <v>7657.5</v>
      </c>
      <c r="Y17" s="522">
        <v>96</v>
      </c>
      <c r="Z17" s="522">
        <v>0</v>
      </c>
      <c r="AA17" s="522">
        <v>120</v>
      </c>
      <c r="AB17" s="522">
        <v>27</v>
      </c>
      <c r="AC17" s="522">
        <v>1822.3</v>
      </c>
      <c r="AD17" s="522">
        <v>345.5</v>
      </c>
      <c r="AE17" s="522">
        <f aca="true" t="shared" si="14" ref="AE17:AF20">C17+M17+O17</f>
        <v>12206.3</v>
      </c>
      <c r="AF17" s="522">
        <f t="shared" si="14"/>
        <v>15583.4</v>
      </c>
      <c r="AG17" s="522">
        <v>350</v>
      </c>
      <c r="AH17" s="522">
        <v>182.5</v>
      </c>
      <c r="AI17" s="522">
        <v>90</v>
      </c>
      <c r="AJ17" s="522"/>
      <c r="AK17" s="384">
        <v>700</v>
      </c>
      <c r="AL17" s="523">
        <v>463</v>
      </c>
      <c r="AM17" s="522">
        <f t="shared" si="3"/>
        <v>1140</v>
      </c>
      <c r="AN17" s="522">
        <f t="shared" si="3"/>
        <v>645.5</v>
      </c>
      <c r="AO17" s="380" t="s">
        <v>796</v>
      </c>
      <c r="AP17" s="520" t="s">
        <v>318</v>
      </c>
      <c r="AQ17" s="522">
        <f aca="true" t="shared" si="15" ref="AQ17:AR20">AE17+AM17</f>
        <v>13346.3</v>
      </c>
      <c r="AR17" s="522">
        <f t="shared" si="15"/>
        <v>16228.9</v>
      </c>
      <c r="AS17" s="522">
        <f t="shared" si="6"/>
        <v>121.59849546316208</v>
      </c>
      <c r="AT17" s="521"/>
      <c r="AU17" s="521"/>
      <c r="AV17" s="521"/>
      <c r="AW17" s="521"/>
      <c r="AX17" s="522"/>
      <c r="AY17" s="380"/>
      <c r="AZ17" s="522"/>
      <c r="BA17" s="522"/>
      <c r="BB17" s="522"/>
      <c r="BC17" s="522"/>
      <c r="BD17" s="522"/>
      <c r="BE17" s="522"/>
      <c r="BF17" s="380"/>
      <c r="BG17" s="380"/>
      <c r="BH17" s="525" t="s">
        <v>796</v>
      </c>
      <c r="BI17" s="526" t="s">
        <v>318</v>
      </c>
      <c r="BJ17" s="527">
        <f t="shared" si="7"/>
        <v>0</v>
      </c>
      <c r="BK17" s="527">
        <f t="shared" si="7"/>
        <v>0</v>
      </c>
      <c r="BL17" s="528"/>
      <c r="BM17" s="527">
        <f aca="true" t="shared" si="16" ref="BM17:BN20">AQ17+BJ17</f>
        <v>13346.3</v>
      </c>
      <c r="BN17" s="527">
        <f t="shared" si="16"/>
        <v>16228.9</v>
      </c>
      <c r="BO17" s="527">
        <f t="shared" si="8"/>
        <v>121.59849546316208</v>
      </c>
      <c r="BP17" s="529">
        <v>570</v>
      </c>
      <c r="BQ17" s="527">
        <v>741.1</v>
      </c>
      <c r="BR17" s="527">
        <v>560</v>
      </c>
      <c r="BS17" s="530">
        <v>1280.5</v>
      </c>
      <c r="BT17" s="521"/>
      <c r="BU17" s="521"/>
      <c r="BV17" s="521"/>
      <c r="BW17" s="521"/>
      <c r="BX17" s="521">
        <f t="shared" si="9"/>
        <v>1130</v>
      </c>
      <c r="BY17" s="521">
        <f t="shared" si="9"/>
        <v>2021.6</v>
      </c>
      <c r="BZ17" s="521">
        <f t="shared" si="10"/>
        <v>14476.3</v>
      </c>
      <c r="CA17" s="521">
        <f t="shared" si="10"/>
        <v>18250.5</v>
      </c>
      <c r="CB17" s="521">
        <f t="shared" si="11"/>
        <v>126.07157906371104</v>
      </c>
      <c r="CC17" s="521"/>
      <c r="CF17" s="521"/>
      <c r="CG17" s="521"/>
      <c r="CH17" s="380"/>
      <c r="CI17" s="520"/>
      <c r="CJ17" s="380"/>
      <c r="CK17" s="380"/>
      <c r="CL17" s="522"/>
      <c r="CM17" s="522"/>
      <c r="CN17" s="522"/>
      <c r="CO17" s="522"/>
      <c r="CP17" s="380"/>
      <c r="CQ17" s="380"/>
      <c r="CR17" s="522"/>
      <c r="CS17" s="522"/>
      <c r="CT17" s="522"/>
    </row>
    <row r="18" spans="1:98" s="525" customFormat="1" ht="10.5">
      <c r="A18" s="380" t="s">
        <v>797</v>
      </c>
      <c r="B18" s="520" t="s">
        <v>319</v>
      </c>
      <c r="C18" s="521">
        <f>SUM(E18,G18,I18,K18)</f>
        <v>1135</v>
      </c>
      <c r="D18" s="521">
        <f t="shared" si="12"/>
        <v>6181.1</v>
      </c>
      <c r="E18" s="521" t="s">
        <v>670</v>
      </c>
      <c r="F18" s="521"/>
      <c r="G18" s="521">
        <v>1020</v>
      </c>
      <c r="H18" s="521">
        <v>6056.1</v>
      </c>
      <c r="I18" s="521">
        <v>115</v>
      </c>
      <c r="J18" s="521">
        <v>125</v>
      </c>
      <c r="K18" s="521"/>
      <c r="L18" s="521"/>
      <c r="M18" s="521">
        <v>428</v>
      </c>
      <c r="N18" s="521">
        <v>156</v>
      </c>
      <c r="O18" s="521">
        <f t="shared" si="13"/>
        <v>8270</v>
      </c>
      <c r="P18" s="521">
        <f t="shared" si="13"/>
        <v>13476</v>
      </c>
      <c r="Q18" s="522">
        <v>110</v>
      </c>
      <c r="R18" s="522">
        <v>974.8</v>
      </c>
      <c r="S18" s="523">
        <v>500</v>
      </c>
      <c r="T18" s="523">
        <v>732</v>
      </c>
      <c r="U18" s="380" t="s">
        <v>797</v>
      </c>
      <c r="V18" s="520" t="s">
        <v>319</v>
      </c>
      <c r="W18" s="522">
        <v>7250</v>
      </c>
      <c r="X18" s="522">
        <v>10621.6</v>
      </c>
      <c r="Y18" s="522"/>
      <c r="Z18" s="522"/>
      <c r="AA18" s="522">
        <v>180</v>
      </c>
      <c r="AB18" s="522">
        <v>148</v>
      </c>
      <c r="AC18" s="522">
        <v>230</v>
      </c>
      <c r="AD18" s="522">
        <v>999.6</v>
      </c>
      <c r="AE18" s="522">
        <f t="shared" si="14"/>
        <v>9833</v>
      </c>
      <c r="AF18" s="522">
        <f t="shared" si="14"/>
        <v>19813.1</v>
      </c>
      <c r="AG18" s="522">
        <v>380</v>
      </c>
      <c r="AH18" s="522">
        <v>125</v>
      </c>
      <c r="AI18" s="522">
        <v>75</v>
      </c>
      <c r="AJ18" s="522">
        <v>190</v>
      </c>
      <c r="AK18" s="384">
        <v>545</v>
      </c>
      <c r="AL18" s="523">
        <v>928.5</v>
      </c>
      <c r="AM18" s="522">
        <f t="shared" si="3"/>
        <v>1000</v>
      </c>
      <c r="AN18" s="522">
        <f t="shared" si="3"/>
        <v>1243.5</v>
      </c>
      <c r="AO18" s="380" t="s">
        <v>797</v>
      </c>
      <c r="AP18" s="520" t="s">
        <v>319</v>
      </c>
      <c r="AQ18" s="522">
        <f t="shared" si="15"/>
        <v>10833</v>
      </c>
      <c r="AR18" s="522">
        <f t="shared" si="15"/>
        <v>21056.6</v>
      </c>
      <c r="AS18" s="522">
        <f t="shared" si="6"/>
        <v>194.37459614141972</v>
      </c>
      <c r="AT18" s="521"/>
      <c r="AU18" s="521"/>
      <c r="AV18" s="522"/>
      <c r="AW18" s="521"/>
      <c r="AX18" s="522"/>
      <c r="AY18" s="380"/>
      <c r="AZ18" s="522"/>
      <c r="BA18" s="522"/>
      <c r="BB18" s="522"/>
      <c r="BC18" s="522"/>
      <c r="BD18" s="522"/>
      <c r="BE18" s="522"/>
      <c r="BF18" s="380"/>
      <c r="BG18" s="380"/>
      <c r="BH18" s="525" t="s">
        <v>797</v>
      </c>
      <c r="BI18" s="526" t="s">
        <v>319</v>
      </c>
      <c r="BJ18" s="527">
        <f t="shared" si="7"/>
        <v>0</v>
      </c>
      <c r="BK18" s="527">
        <f t="shared" si="7"/>
        <v>0</v>
      </c>
      <c r="BL18" s="528"/>
      <c r="BM18" s="527">
        <f t="shared" si="16"/>
        <v>10833</v>
      </c>
      <c r="BN18" s="527">
        <f t="shared" si="16"/>
        <v>21056.6</v>
      </c>
      <c r="BO18" s="527">
        <f t="shared" si="8"/>
        <v>194.37459614141972</v>
      </c>
      <c r="BP18" s="529">
        <v>630</v>
      </c>
      <c r="BQ18" s="527">
        <v>920.5</v>
      </c>
      <c r="BR18" s="527">
        <v>420</v>
      </c>
      <c r="BS18" s="530">
        <v>514.4</v>
      </c>
      <c r="BT18" s="521"/>
      <c r="BU18" s="521"/>
      <c r="BV18" s="521"/>
      <c r="BW18" s="521"/>
      <c r="BX18" s="521">
        <f t="shared" si="9"/>
        <v>1050</v>
      </c>
      <c r="BY18" s="521">
        <f t="shared" si="9"/>
        <v>1434.9</v>
      </c>
      <c r="BZ18" s="521">
        <f t="shared" si="10"/>
        <v>11883</v>
      </c>
      <c r="CA18" s="521">
        <f t="shared" si="10"/>
        <v>22491.5</v>
      </c>
      <c r="CB18" s="521">
        <f t="shared" si="11"/>
        <v>189.27459395775477</v>
      </c>
      <c r="CC18" s="521"/>
      <c r="CF18" s="522"/>
      <c r="CG18" s="521"/>
      <c r="CH18" s="380"/>
      <c r="CI18" s="520"/>
      <c r="CJ18" s="380"/>
      <c r="CK18" s="380"/>
      <c r="CL18" s="522"/>
      <c r="CM18" s="522"/>
      <c r="CN18" s="522"/>
      <c r="CO18" s="522"/>
      <c r="CP18" s="380"/>
      <c r="CQ18" s="380"/>
      <c r="CR18" s="522"/>
      <c r="CS18" s="522"/>
      <c r="CT18" s="522"/>
    </row>
    <row r="19" spans="1:98" s="525" customFormat="1" ht="10.5">
      <c r="A19" s="380" t="s">
        <v>459</v>
      </c>
      <c r="B19" s="520" t="s">
        <v>320</v>
      </c>
      <c r="C19" s="521">
        <f t="shared" si="12"/>
        <v>1141</v>
      </c>
      <c r="D19" s="521">
        <f t="shared" si="12"/>
        <v>6581</v>
      </c>
      <c r="E19" s="521"/>
      <c r="F19" s="521"/>
      <c r="G19" s="521">
        <v>980</v>
      </c>
      <c r="H19" s="521">
        <v>6378</v>
      </c>
      <c r="I19" s="521">
        <v>161</v>
      </c>
      <c r="J19" s="521">
        <v>203</v>
      </c>
      <c r="K19" s="521"/>
      <c r="L19" s="521">
        <v>0</v>
      </c>
      <c r="M19" s="521">
        <v>312</v>
      </c>
      <c r="N19" s="521">
        <v>238</v>
      </c>
      <c r="O19" s="521">
        <f t="shared" si="13"/>
        <v>7470</v>
      </c>
      <c r="P19" s="521">
        <f t="shared" si="13"/>
        <v>14164.2</v>
      </c>
      <c r="Q19" s="522">
        <v>190</v>
      </c>
      <c r="R19" s="522">
        <v>1087.5</v>
      </c>
      <c r="S19" s="523">
        <v>300</v>
      </c>
      <c r="T19" s="523">
        <v>0</v>
      </c>
      <c r="U19" s="380" t="s">
        <v>459</v>
      </c>
      <c r="V19" s="520" t="s">
        <v>320</v>
      </c>
      <c r="W19" s="522">
        <v>6450</v>
      </c>
      <c r="X19" s="522">
        <v>11648.2</v>
      </c>
      <c r="Y19" s="522"/>
      <c r="Z19" s="522"/>
      <c r="AA19" s="522">
        <v>30</v>
      </c>
      <c r="AB19" s="522">
        <v>0</v>
      </c>
      <c r="AC19" s="522">
        <v>500</v>
      </c>
      <c r="AD19" s="522">
        <v>1428.5</v>
      </c>
      <c r="AE19" s="522">
        <f t="shared" si="14"/>
        <v>8923</v>
      </c>
      <c r="AF19" s="522">
        <f t="shared" si="14"/>
        <v>20983.2</v>
      </c>
      <c r="AG19" s="522">
        <v>380</v>
      </c>
      <c r="AH19" s="522">
        <v>368.8</v>
      </c>
      <c r="AI19" s="522">
        <v>215.8</v>
      </c>
      <c r="AJ19" s="522">
        <v>272</v>
      </c>
      <c r="AK19" s="384">
        <v>815</v>
      </c>
      <c r="AL19" s="523">
        <v>1667.8</v>
      </c>
      <c r="AM19" s="522">
        <f t="shared" si="3"/>
        <v>1410.8</v>
      </c>
      <c r="AN19" s="522">
        <f t="shared" si="3"/>
        <v>2308.6</v>
      </c>
      <c r="AO19" s="380" t="s">
        <v>459</v>
      </c>
      <c r="AP19" s="520" t="s">
        <v>320</v>
      </c>
      <c r="AQ19" s="522">
        <f t="shared" si="15"/>
        <v>10333.8</v>
      </c>
      <c r="AR19" s="522">
        <f t="shared" si="15"/>
        <v>23291.8</v>
      </c>
      <c r="AS19" s="522">
        <f t="shared" si="6"/>
        <v>225.39433702994057</v>
      </c>
      <c r="AT19" s="521"/>
      <c r="AU19" s="521"/>
      <c r="AV19" s="521"/>
      <c r="AW19" s="521"/>
      <c r="AX19" s="522"/>
      <c r="AY19" s="380"/>
      <c r="AZ19" s="522"/>
      <c r="BA19" s="522"/>
      <c r="BB19" s="522"/>
      <c r="BC19" s="522"/>
      <c r="BD19" s="522"/>
      <c r="BE19" s="522"/>
      <c r="BF19" s="380"/>
      <c r="BG19" s="380"/>
      <c r="BH19" s="525" t="s">
        <v>459</v>
      </c>
      <c r="BI19" s="526" t="s">
        <v>320</v>
      </c>
      <c r="BJ19" s="527">
        <f t="shared" si="7"/>
        <v>0</v>
      </c>
      <c r="BK19" s="527">
        <f t="shared" si="7"/>
        <v>0</v>
      </c>
      <c r="BL19" s="528"/>
      <c r="BM19" s="527">
        <f t="shared" si="16"/>
        <v>10333.8</v>
      </c>
      <c r="BN19" s="527">
        <f t="shared" si="16"/>
        <v>23291.8</v>
      </c>
      <c r="BO19" s="527">
        <f t="shared" si="8"/>
        <v>225.39433702994057</v>
      </c>
      <c r="BP19" s="529">
        <v>330</v>
      </c>
      <c r="BQ19" s="527">
        <v>246</v>
      </c>
      <c r="BR19" s="527">
        <v>350</v>
      </c>
      <c r="BS19" s="530">
        <v>43.7</v>
      </c>
      <c r="BT19" s="521"/>
      <c r="BU19" s="521"/>
      <c r="BV19" s="521"/>
      <c r="BW19" s="521"/>
      <c r="BX19" s="521">
        <f t="shared" si="9"/>
        <v>680</v>
      </c>
      <c r="BY19" s="521">
        <f t="shared" si="9"/>
        <v>289.7</v>
      </c>
      <c r="BZ19" s="521">
        <f t="shared" si="10"/>
        <v>11013.8</v>
      </c>
      <c r="CA19" s="521">
        <f t="shared" si="10"/>
        <v>23581.5</v>
      </c>
      <c r="CB19" s="521">
        <f t="shared" si="11"/>
        <v>214.1086636764786</v>
      </c>
      <c r="CC19" s="521"/>
      <c r="CF19" s="521"/>
      <c r="CG19" s="521"/>
      <c r="CH19" s="380"/>
      <c r="CI19" s="520"/>
      <c r="CJ19" s="380"/>
      <c r="CK19" s="380"/>
      <c r="CL19" s="522"/>
      <c r="CM19" s="522"/>
      <c r="CN19" s="522"/>
      <c r="CO19" s="522"/>
      <c r="CP19" s="380"/>
      <c r="CQ19" s="380"/>
      <c r="CR19" s="522"/>
      <c r="CS19" s="522"/>
      <c r="CT19" s="522"/>
    </row>
    <row r="20" spans="1:98" s="525" customFormat="1" ht="10.5">
      <c r="A20" s="380" t="s">
        <v>460</v>
      </c>
      <c r="B20" s="520" t="s">
        <v>321</v>
      </c>
      <c r="C20" s="521">
        <f t="shared" si="12"/>
        <v>835</v>
      </c>
      <c r="D20" s="521">
        <f t="shared" si="12"/>
        <v>7462.8</v>
      </c>
      <c r="E20" s="521"/>
      <c r="F20" s="521"/>
      <c r="G20" s="521">
        <v>720</v>
      </c>
      <c r="H20" s="521">
        <v>7323.8</v>
      </c>
      <c r="I20" s="521">
        <v>115</v>
      </c>
      <c r="J20" s="521">
        <v>139</v>
      </c>
      <c r="K20" s="521">
        <v>0</v>
      </c>
      <c r="L20" s="521">
        <v>0</v>
      </c>
      <c r="M20" s="521">
        <v>484</v>
      </c>
      <c r="N20" s="521">
        <v>486</v>
      </c>
      <c r="O20" s="521">
        <f t="shared" si="13"/>
        <v>6213.1</v>
      </c>
      <c r="P20" s="521">
        <f t="shared" si="13"/>
        <v>8313.599999999999</v>
      </c>
      <c r="Q20" s="522">
        <v>438.1</v>
      </c>
      <c r="R20" s="522">
        <v>733.6</v>
      </c>
      <c r="S20" s="523">
        <v>600</v>
      </c>
      <c r="T20" s="523">
        <v>30.1</v>
      </c>
      <c r="U20" s="380" t="s">
        <v>460</v>
      </c>
      <c r="V20" s="520" t="s">
        <v>321</v>
      </c>
      <c r="W20" s="522">
        <v>4855</v>
      </c>
      <c r="X20" s="522">
        <v>7170.9</v>
      </c>
      <c r="Y20" s="522"/>
      <c r="Z20" s="522">
        <v>0</v>
      </c>
      <c r="AA20" s="522">
        <v>200</v>
      </c>
      <c r="AB20" s="522">
        <v>120</v>
      </c>
      <c r="AC20" s="522">
        <v>120</v>
      </c>
      <c r="AD20" s="522">
        <v>259</v>
      </c>
      <c r="AE20" s="522">
        <f t="shared" si="14"/>
        <v>7532.1</v>
      </c>
      <c r="AF20" s="522">
        <f t="shared" si="14"/>
        <v>16262.399999999998</v>
      </c>
      <c r="AG20" s="522">
        <v>445</v>
      </c>
      <c r="AH20" s="522">
        <v>150</v>
      </c>
      <c r="AI20" s="522">
        <v>70</v>
      </c>
      <c r="AJ20" s="522">
        <v>205.7</v>
      </c>
      <c r="AK20" s="384">
        <v>485</v>
      </c>
      <c r="AL20" s="523">
        <v>139</v>
      </c>
      <c r="AM20" s="522">
        <f t="shared" si="3"/>
        <v>1000</v>
      </c>
      <c r="AN20" s="522">
        <f t="shared" si="3"/>
        <v>494.7</v>
      </c>
      <c r="AO20" s="380" t="s">
        <v>460</v>
      </c>
      <c r="AP20" s="520" t="s">
        <v>321</v>
      </c>
      <c r="AQ20" s="522">
        <f t="shared" si="15"/>
        <v>8532.1</v>
      </c>
      <c r="AR20" s="522">
        <f t="shared" si="15"/>
        <v>16757.1</v>
      </c>
      <c r="AS20" s="522">
        <f t="shared" si="6"/>
        <v>196.40065165668472</v>
      </c>
      <c r="AT20" s="521"/>
      <c r="AU20" s="521"/>
      <c r="AV20" s="521"/>
      <c r="AW20" s="521"/>
      <c r="AX20" s="522"/>
      <c r="AY20" s="380"/>
      <c r="AZ20" s="522"/>
      <c r="BA20" s="522"/>
      <c r="BB20" s="531"/>
      <c r="BC20" s="531"/>
      <c r="BD20" s="522"/>
      <c r="BE20" s="522"/>
      <c r="BF20" s="380"/>
      <c r="BG20" s="380"/>
      <c r="BH20" s="525" t="s">
        <v>460</v>
      </c>
      <c r="BI20" s="526" t="s">
        <v>321</v>
      </c>
      <c r="BJ20" s="527">
        <f t="shared" si="7"/>
        <v>0</v>
      </c>
      <c r="BK20" s="527">
        <f t="shared" si="7"/>
        <v>0</v>
      </c>
      <c r="BL20" s="528"/>
      <c r="BM20" s="527">
        <f t="shared" si="16"/>
        <v>8532.1</v>
      </c>
      <c r="BN20" s="527">
        <f t="shared" si="16"/>
        <v>16757.1</v>
      </c>
      <c r="BO20" s="527">
        <f t="shared" si="8"/>
        <v>196.40065165668472</v>
      </c>
      <c r="BP20" s="529">
        <v>630</v>
      </c>
      <c r="BQ20" s="527">
        <v>894</v>
      </c>
      <c r="BR20" s="527">
        <v>420</v>
      </c>
      <c r="BS20" s="530">
        <v>351</v>
      </c>
      <c r="BT20" s="521"/>
      <c r="BU20" s="521"/>
      <c r="BV20" s="521"/>
      <c r="BW20" s="521"/>
      <c r="BX20" s="521">
        <f t="shared" si="9"/>
        <v>1050</v>
      </c>
      <c r="BY20" s="521">
        <f t="shared" si="9"/>
        <v>1245</v>
      </c>
      <c r="BZ20" s="521">
        <f t="shared" si="10"/>
        <v>9582.1</v>
      </c>
      <c r="CA20" s="521">
        <f t="shared" si="10"/>
        <v>18002.1</v>
      </c>
      <c r="CB20" s="521">
        <f t="shared" si="11"/>
        <v>187.87217833251583</v>
      </c>
      <c r="CC20" s="521"/>
      <c r="CF20" s="521"/>
      <c r="CG20" s="521"/>
      <c r="CH20" s="380"/>
      <c r="CI20" s="520"/>
      <c r="CJ20" s="380"/>
      <c r="CK20" s="380"/>
      <c r="CL20" s="522"/>
      <c r="CM20" s="522"/>
      <c r="CN20" s="522"/>
      <c r="CO20" s="522"/>
      <c r="CP20" s="380"/>
      <c r="CQ20" s="380"/>
      <c r="CR20" s="522"/>
      <c r="CS20" s="522"/>
      <c r="CT20" s="522"/>
    </row>
    <row r="21" spans="1:98" s="525" customFormat="1" ht="10.5">
      <c r="A21" s="380"/>
      <c r="B21" s="520"/>
      <c r="C21" s="521"/>
      <c r="D21" s="521"/>
      <c r="E21" s="521"/>
      <c r="F21" s="521"/>
      <c r="G21" s="531"/>
      <c r="H21" s="522"/>
      <c r="I21" s="522"/>
      <c r="J21" s="522"/>
      <c r="K21" s="521"/>
      <c r="L21" s="531"/>
      <c r="M21" s="521"/>
      <c r="N21" s="531"/>
      <c r="O21" s="521"/>
      <c r="P21" s="521"/>
      <c r="Q21" s="522"/>
      <c r="R21" s="522"/>
      <c r="S21" s="495"/>
      <c r="T21" s="495"/>
      <c r="U21" s="380"/>
      <c r="V21" s="520"/>
      <c r="W21" s="522"/>
      <c r="X21" s="531"/>
      <c r="Y21" s="522"/>
      <c r="Z21" s="531"/>
      <c r="AA21" s="531"/>
      <c r="AB21" s="531"/>
      <c r="AC21" s="531"/>
      <c r="AD21" s="531"/>
      <c r="AE21" s="522"/>
      <c r="AF21" s="522"/>
      <c r="AG21" s="531"/>
      <c r="AH21" s="531"/>
      <c r="AI21" s="531"/>
      <c r="AJ21" s="522"/>
      <c r="AK21" s="384"/>
      <c r="AL21" s="495"/>
      <c r="AM21" s="522"/>
      <c r="AN21" s="522"/>
      <c r="AO21" s="380"/>
      <c r="AP21" s="520"/>
      <c r="AQ21" s="522"/>
      <c r="AR21" s="522"/>
      <c r="AS21" s="522"/>
      <c r="AT21" s="531"/>
      <c r="AU21" s="531"/>
      <c r="AV21" s="521"/>
      <c r="AW21" s="531"/>
      <c r="AX21" s="522"/>
      <c r="AY21" s="380"/>
      <c r="AZ21" s="531"/>
      <c r="BA21" s="531"/>
      <c r="BB21" s="522"/>
      <c r="BC21" s="522"/>
      <c r="BD21" s="531"/>
      <c r="BE21" s="522"/>
      <c r="BF21" s="380"/>
      <c r="BG21" s="380"/>
      <c r="BI21" s="526"/>
      <c r="BJ21" s="527"/>
      <c r="BK21" s="527"/>
      <c r="BL21" s="528"/>
      <c r="BM21" s="527"/>
      <c r="BN21" s="527"/>
      <c r="BO21" s="527"/>
      <c r="BP21" s="529"/>
      <c r="BS21" s="530"/>
      <c r="BT21" s="521"/>
      <c r="BU21" s="521"/>
      <c r="BV21" s="521"/>
      <c r="BW21" s="521"/>
      <c r="BX21" s="521"/>
      <c r="BY21" s="521"/>
      <c r="BZ21" s="521"/>
      <c r="CA21" s="521"/>
      <c r="CB21" s="521"/>
      <c r="CC21" s="521"/>
      <c r="CF21" s="521"/>
      <c r="CG21" s="531"/>
      <c r="CH21" s="380"/>
      <c r="CI21" s="520"/>
      <c r="CJ21" s="380"/>
      <c r="CK21" s="380"/>
      <c r="CL21" s="531"/>
      <c r="CM21" s="531"/>
      <c r="CN21" s="531"/>
      <c r="CO21" s="531"/>
      <c r="CP21" s="380"/>
      <c r="CQ21" s="380"/>
      <c r="CR21" s="522"/>
      <c r="CS21" s="522"/>
      <c r="CT21" s="522"/>
    </row>
    <row r="22" spans="1:98" s="525" customFormat="1" ht="10.5">
      <c r="A22" s="380" t="s">
        <v>450</v>
      </c>
      <c r="B22" s="520" t="s">
        <v>322</v>
      </c>
      <c r="C22" s="521">
        <f aca="true" t="shared" si="17" ref="C22:D25">E22+G22+I22+K22</f>
        <v>1135</v>
      </c>
      <c r="D22" s="521">
        <f t="shared" si="17"/>
        <v>2749.4</v>
      </c>
      <c r="E22" s="521"/>
      <c r="F22" s="521"/>
      <c r="G22" s="521">
        <v>1020</v>
      </c>
      <c r="H22" s="521">
        <v>2665.4</v>
      </c>
      <c r="I22" s="521">
        <v>115</v>
      </c>
      <c r="J22" s="521">
        <v>84</v>
      </c>
      <c r="K22" s="521"/>
      <c r="L22" s="521">
        <v>0</v>
      </c>
      <c r="M22" s="521">
        <v>416</v>
      </c>
      <c r="N22" s="521">
        <v>236</v>
      </c>
      <c r="O22" s="521">
        <f aca="true" t="shared" si="18" ref="O22:P25">Q22+S22+W22+Y22+AA22+AC22</f>
        <v>6035</v>
      </c>
      <c r="P22" s="521">
        <f t="shared" si="18"/>
        <v>7462.3</v>
      </c>
      <c r="Q22" s="522">
        <v>380</v>
      </c>
      <c r="R22" s="522">
        <v>1393.3</v>
      </c>
      <c r="S22" s="523">
        <v>400</v>
      </c>
      <c r="T22" s="523">
        <v>1445.5</v>
      </c>
      <c r="U22" s="380" t="s">
        <v>450</v>
      </c>
      <c r="V22" s="520" t="s">
        <v>322</v>
      </c>
      <c r="W22" s="522">
        <v>5125</v>
      </c>
      <c r="X22" s="522">
        <v>4537.5</v>
      </c>
      <c r="Y22" s="522"/>
      <c r="Z22" s="522"/>
      <c r="AA22" s="522">
        <v>30</v>
      </c>
      <c r="AB22" s="522">
        <v>71</v>
      </c>
      <c r="AC22" s="522">
        <v>100</v>
      </c>
      <c r="AD22" s="522">
        <v>15</v>
      </c>
      <c r="AE22" s="522">
        <f aca="true" t="shared" si="19" ref="AE22:AF25">C22+M22+O22</f>
        <v>7586</v>
      </c>
      <c r="AF22" s="522">
        <f t="shared" si="19"/>
        <v>10447.7</v>
      </c>
      <c r="AG22" s="522">
        <v>420</v>
      </c>
      <c r="AH22" s="522">
        <v>126.1</v>
      </c>
      <c r="AI22" s="522">
        <v>400</v>
      </c>
      <c r="AJ22" s="522">
        <v>3053.8</v>
      </c>
      <c r="AK22" s="384">
        <v>700</v>
      </c>
      <c r="AL22" s="523">
        <v>738.2</v>
      </c>
      <c r="AM22" s="522">
        <f t="shared" si="3"/>
        <v>1520</v>
      </c>
      <c r="AN22" s="522">
        <f t="shared" si="3"/>
        <v>3918.1000000000004</v>
      </c>
      <c r="AO22" s="380" t="s">
        <v>450</v>
      </c>
      <c r="AP22" s="520" t="s">
        <v>322</v>
      </c>
      <c r="AQ22" s="522">
        <f aca="true" t="shared" si="20" ref="AQ22:AR25">AE22+AM22</f>
        <v>9106</v>
      </c>
      <c r="AR22" s="522">
        <f t="shared" si="20"/>
        <v>14365.800000000001</v>
      </c>
      <c r="AS22" s="522">
        <f t="shared" si="6"/>
        <v>157.76191522073358</v>
      </c>
      <c r="AT22" s="521"/>
      <c r="AU22" s="521"/>
      <c r="AV22" s="521"/>
      <c r="AW22" s="521"/>
      <c r="AX22" s="522"/>
      <c r="AY22" s="380"/>
      <c r="AZ22" s="522"/>
      <c r="BA22" s="522"/>
      <c r="BB22" s="522"/>
      <c r="BC22" s="522"/>
      <c r="BD22" s="522"/>
      <c r="BE22" s="522"/>
      <c r="BF22" s="380"/>
      <c r="BG22" s="380"/>
      <c r="BH22" s="525" t="s">
        <v>450</v>
      </c>
      <c r="BI22" s="526" t="s">
        <v>322</v>
      </c>
      <c r="BJ22" s="527">
        <f t="shared" si="7"/>
        <v>0</v>
      </c>
      <c r="BK22" s="527">
        <f t="shared" si="7"/>
        <v>0</v>
      </c>
      <c r="BL22" s="528"/>
      <c r="BM22" s="527">
        <f aca="true" t="shared" si="21" ref="BM22:BN25">AQ22+BJ22</f>
        <v>9106</v>
      </c>
      <c r="BN22" s="527">
        <f t="shared" si="21"/>
        <v>14365.800000000001</v>
      </c>
      <c r="BO22" s="527">
        <f t="shared" si="8"/>
        <v>157.76191522073358</v>
      </c>
      <c r="BP22" s="529">
        <v>510</v>
      </c>
      <c r="BQ22" s="527">
        <v>597.1</v>
      </c>
      <c r="BR22" s="527">
        <v>210</v>
      </c>
      <c r="BS22" s="530">
        <v>330.3</v>
      </c>
      <c r="BT22" s="521"/>
      <c r="BU22" s="521"/>
      <c r="BV22" s="521"/>
      <c r="BW22" s="521"/>
      <c r="BX22" s="521">
        <f t="shared" si="9"/>
        <v>720</v>
      </c>
      <c r="BY22" s="521">
        <f t="shared" si="9"/>
        <v>927.4000000000001</v>
      </c>
      <c r="BZ22" s="521">
        <f t="shared" si="10"/>
        <v>9826</v>
      </c>
      <c r="CA22" s="521">
        <f t="shared" si="10"/>
        <v>15293.2</v>
      </c>
      <c r="CB22" s="521">
        <f t="shared" si="11"/>
        <v>155.6401384083045</v>
      </c>
      <c r="CC22" s="521"/>
      <c r="CF22" s="521"/>
      <c r="CG22" s="521"/>
      <c r="CH22" s="380"/>
      <c r="CI22" s="520"/>
      <c r="CJ22" s="380"/>
      <c r="CK22" s="380"/>
      <c r="CL22" s="522"/>
      <c r="CM22" s="522"/>
      <c r="CN22" s="522"/>
      <c r="CO22" s="522"/>
      <c r="CP22" s="380"/>
      <c r="CQ22" s="380"/>
      <c r="CR22" s="522"/>
      <c r="CS22" s="522"/>
      <c r="CT22" s="522"/>
    </row>
    <row r="23" spans="1:98" s="525" customFormat="1" ht="10.5">
      <c r="A23" s="380" t="s">
        <v>451</v>
      </c>
      <c r="B23" s="520" t="s">
        <v>323</v>
      </c>
      <c r="C23" s="521">
        <f t="shared" si="17"/>
        <v>1215</v>
      </c>
      <c r="D23" s="521">
        <f t="shared" si="17"/>
        <v>2926.7</v>
      </c>
      <c r="E23" s="521"/>
      <c r="F23" s="521"/>
      <c r="G23" s="521">
        <v>1100</v>
      </c>
      <c r="H23" s="521">
        <v>2653.2</v>
      </c>
      <c r="I23" s="521">
        <v>115</v>
      </c>
      <c r="J23" s="521">
        <v>273.5</v>
      </c>
      <c r="K23" s="521"/>
      <c r="L23" s="521"/>
      <c r="M23" s="521">
        <v>676</v>
      </c>
      <c r="N23" s="521">
        <v>62</v>
      </c>
      <c r="O23" s="521">
        <f t="shared" si="18"/>
        <v>5460</v>
      </c>
      <c r="P23" s="521">
        <f t="shared" si="18"/>
        <v>10292</v>
      </c>
      <c r="Q23" s="522">
        <v>440</v>
      </c>
      <c r="R23" s="522">
        <v>699.6</v>
      </c>
      <c r="S23" s="523">
        <v>600</v>
      </c>
      <c r="T23" s="523">
        <v>4685.1</v>
      </c>
      <c r="U23" s="380" t="s">
        <v>451</v>
      </c>
      <c r="V23" s="520" t="s">
        <v>323</v>
      </c>
      <c r="W23" s="522">
        <v>4020</v>
      </c>
      <c r="X23" s="522">
        <v>4787.3</v>
      </c>
      <c r="Y23" s="522"/>
      <c r="Z23" s="522"/>
      <c r="AA23" s="522">
        <v>200</v>
      </c>
      <c r="AB23" s="522"/>
      <c r="AC23" s="522">
        <v>200</v>
      </c>
      <c r="AD23" s="522">
        <v>120</v>
      </c>
      <c r="AE23" s="522">
        <f t="shared" si="19"/>
        <v>7351</v>
      </c>
      <c r="AF23" s="522">
        <f t="shared" si="19"/>
        <v>13280.7</v>
      </c>
      <c r="AG23" s="522">
        <v>380</v>
      </c>
      <c r="AH23" s="522">
        <v>90</v>
      </c>
      <c r="AI23" s="522">
        <v>75</v>
      </c>
      <c r="AJ23" s="522">
        <v>42.5</v>
      </c>
      <c r="AK23" s="384">
        <v>620</v>
      </c>
      <c r="AL23" s="523">
        <v>379</v>
      </c>
      <c r="AM23" s="522">
        <f t="shared" si="3"/>
        <v>1075</v>
      </c>
      <c r="AN23" s="522">
        <f t="shared" si="3"/>
        <v>511.5</v>
      </c>
      <c r="AO23" s="380" t="s">
        <v>451</v>
      </c>
      <c r="AP23" s="520" t="s">
        <v>323</v>
      </c>
      <c r="AQ23" s="522">
        <f t="shared" si="20"/>
        <v>8426</v>
      </c>
      <c r="AR23" s="522">
        <f t="shared" si="20"/>
        <v>13792.2</v>
      </c>
      <c r="AS23" s="522">
        <f t="shared" si="6"/>
        <v>163.6862093520057</v>
      </c>
      <c r="AT23" s="521"/>
      <c r="AU23" s="521"/>
      <c r="AV23" s="522"/>
      <c r="AW23" s="521"/>
      <c r="AX23" s="522"/>
      <c r="AY23" s="380"/>
      <c r="AZ23" s="522"/>
      <c r="BA23" s="522"/>
      <c r="BB23" s="522"/>
      <c r="BC23" s="522"/>
      <c r="BD23" s="522"/>
      <c r="BE23" s="522"/>
      <c r="BF23" s="380"/>
      <c r="BG23" s="380"/>
      <c r="BH23" s="525" t="s">
        <v>451</v>
      </c>
      <c r="BI23" s="526" t="s">
        <v>323</v>
      </c>
      <c r="BJ23" s="527">
        <f t="shared" si="7"/>
        <v>0</v>
      </c>
      <c r="BK23" s="527">
        <f t="shared" si="7"/>
        <v>0</v>
      </c>
      <c r="BL23" s="528"/>
      <c r="BM23" s="527">
        <f t="shared" si="21"/>
        <v>8426</v>
      </c>
      <c r="BN23" s="527">
        <f t="shared" si="21"/>
        <v>13792.2</v>
      </c>
      <c r="BO23" s="527">
        <f t="shared" si="8"/>
        <v>163.6862093520057</v>
      </c>
      <c r="BP23" s="529">
        <v>630</v>
      </c>
      <c r="BQ23" s="527">
        <v>570</v>
      </c>
      <c r="BR23" s="527">
        <v>700</v>
      </c>
      <c r="BS23" s="530">
        <v>1357.3</v>
      </c>
      <c r="BT23" s="521"/>
      <c r="BU23" s="521"/>
      <c r="BV23" s="521"/>
      <c r="BW23" s="521"/>
      <c r="BX23" s="521">
        <f t="shared" si="9"/>
        <v>1330</v>
      </c>
      <c r="BY23" s="521">
        <f t="shared" si="9"/>
        <v>1927.3</v>
      </c>
      <c r="BZ23" s="521">
        <f t="shared" si="10"/>
        <v>9756</v>
      </c>
      <c r="CA23" s="521">
        <f t="shared" si="10"/>
        <v>15719.5</v>
      </c>
      <c r="CB23" s="521">
        <f t="shared" si="11"/>
        <v>161.12648626486265</v>
      </c>
      <c r="CC23" s="521"/>
      <c r="CF23" s="522"/>
      <c r="CG23" s="521"/>
      <c r="CH23" s="380"/>
      <c r="CI23" s="520"/>
      <c r="CJ23" s="380"/>
      <c r="CK23" s="380"/>
      <c r="CL23" s="522"/>
      <c r="CM23" s="522"/>
      <c r="CN23" s="522"/>
      <c r="CO23" s="522"/>
      <c r="CP23" s="380"/>
      <c r="CQ23" s="380"/>
      <c r="CR23" s="522"/>
      <c r="CS23" s="522"/>
      <c r="CT23" s="522"/>
    </row>
    <row r="24" spans="1:98" s="525" customFormat="1" ht="10.5">
      <c r="A24" s="380" t="s">
        <v>760</v>
      </c>
      <c r="B24" s="520" t="s">
        <v>324</v>
      </c>
      <c r="C24" s="521">
        <f t="shared" si="17"/>
        <v>1135</v>
      </c>
      <c r="D24" s="521">
        <f t="shared" si="17"/>
        <v>4888</v>
      </c>
      <c r="E24" s="521"/>
      <c r="F24" s="521"/>
      <c r="G24" s="521">
        <v>1020</v>
      </c>
      <c r="H24" s="521">
        <v>4728</v>
      </c>
      <c r="I24" s="521">
        <v>115</v>
      </c>
      <c r="J24" s="521">
        <v>160</v>
      </c>
      <c r="K24" s="521"/>
      <c r="L24" s="521"/>
      <c r="M24" s="521">
        <v>548</v>
      </c>
      <c r="N24" s="521">
        <v>342</v>
      </c>
      <c r="O24" s="521">
        <f t="shared" si="18"/>
        <v>7350</v>
      </c>
      <c r="P24" s="521">
        <f t="shared" si="18"/>
        <v>3845.8</v>
      </c>
      <c r="Q24" s="522">
        <v>550</v>
      </c>
      <c r="R24" s="522">
        <v>1267.5</v>
      </c>
      <c r="S24" s="523">
        <v>4000</v>
      </c>
      <c r="T24" s="523"/>
      <c r="U24" s="380" t="s">
        <v>760</v>
      </c>
      <c r="V24" s="520" t="s">
        <v>324</v>
      </c>
      <c r="W24" s="522">
        <v>2700</v>
      </c>
      <c r="X24" s="522">
        <v>2468.3</v>
      </c>
      <c r="Y24" s="522"/>
      <c r="Z24" s="522"/>
      <c r="AA24" s="522"/>
      <c r="AB24" s="522">
        <v>30</v>
      </c>
      <c r="AC24" s="522">
        <v>100</v>
      </c>
      <c r="AD24" s="522">
        <v>80</v>
      </c>
      <c r="AE24" s="522">
        <f t="shared" si="19"/>
        <v>9033</v>
      </c>
      <c r="AF24" s="522">
        <f t="shared" si="19"/>
        <v>9075.8</v>
      </c>
      <c r="AG24" s="522">
        <v>380</v>
      </c>
      <c r="AH24" s="522">
        <v>0</v>
      </c>
      <c r="AI24" s="522">
        <v>75</v>
      </c>
      <c r="AJ24" s="522">
        <v>0</v>
      </c>
      <c r="AK24" s="384">
        <v>600</v>
      </c>
      <c r="AL24" s="523">
        <v>0</v>
      </c>
      <c r="AM24" s="522">
        <f t="shared" si="3"/>
        <v>1055</v>
      </c>
      <c r="AN24" s="522">
        <f t="shared" si="3"/>
        <v>0</v>
      </c>
      <c r="AO24" s="380" t="s">
        <v>760</v>
      </c>
      <c r="AP24" s="520" t="s">
        <v>324</v>
      </c>
      <c r="AQ24" s="522">
        <f t="shared" si="20"/>
        <v>10088</v>
      </c>
      <c r="AR24" s="522">
        <f t="shared" si="20"/>
        <v>9075.8</v>
      </c>
      <c r="AS24" s="522">
        <f t="shared" si="6"/>
        <v>89.96629659000791</v>
      </c>
      <c r="AT24" s="521"/>
      <c r="AU24" s="521"/>
      <c r="AV24" s="521"/>
      <c r="AW24" s="521"/>
      <c r="AX24" s="522"/>
      <c r="AY24" s="522"/>
      <c r="AZ24" s="522"/>
      <c r="BA24" s="522"/>
      <c r="BB24" s="522"/>
      <c r="BC24" s="522"/>
      <c r="BD24" s="522"/>
      <c r="BE24" s="522"/>
      <c r="BF24" s="380"/>
      <c r="BG24" s="380"/>
      <c r="BH24" s="525" t="s">
        <v>760</v>
      </c>
      <c r="BI24" s="526" t="s">
        <v>324</v>
      </c>
      <c r="BJ24" s="527">
        <f t="shared" si="7"/>
        <v>0</v>
      </c>
      <c r="BK24" s="527">
        <f t="shared" si="7"/>
        <v>0</v>
      </c>
      <c r="BL24" s="528"/>
      <c r="BM24" s="527">
        <f t="shared" si="21"/>
        <v>10088</v>
      </c>
      <c r="BN24" s="527">
        <f t="shared" si="21"/>
        <v>9075.8</v>
      </c>
      <c r="BO24" s="527">
        <f t="shared" si="8"/>
        <v>89.96629659000791</v>
      </c>
      <c r="BP24" s="529">
        <v>510</v>
      </c>
      <c r="BQ24" s="527">
        <v>393.6</v>
      </c>
      <c r="BR24" s="527">
        <v>105</v>
      </c>
      <c r="BS24" s="530">
        <v>105</v>
      </c>
      <c r="BT24" s="521"/>
      <c r="BU24" s="521"/>
      <c r="BV24" s="521"/>
      <c r="BW24" s="521"/>
      <c r="BX24" s="521">
        <f t="shared" si="9"/>
        <v>615</v>
      </c>
      <c r="BY24" s="521">
        <f t="shared" si="9"/>
        <v>498.6</v>
      </c>
      <c r="BZ24" s="521">
        <f t="shared" si="10"/>
        <v>10703</v>
      </c>
      <c r="CA24" s="521">
        <f t="shared" si="10"/>
        <v>9574.4</v>
      </c>
      <c r="CB24" s="521">
        <f t="shared" si="11"/>
        <v>89.45529290853031</v>
      </c>
      <c r="CC24" s="521"/>
      <c r="CF24" s="521"/>
      <c r="CG24" s="521"/>
      <c r="CH24" s="380"/>
      <c r="CI24" s="520"/>
      <c r="CJ24" s="380"/>
      <c r="CK24" s="380"/>
      <c r="CL24" s="522"/>
      <c r="CM24" s="522"/>
      <c r="CN24" s="522"/>
      <c r="CO24" s="522"/>
      <c r="CP24" s="380"/>
      <c r="CQ24" s="380"/>
      <c r="CR24" s="522"/>
      <c r="CS24" s="522"/>
      <c r="CT24" s="522"/>
    </row>
    <row r="25" spans="1:98" s="525" customFormat="1" ht="10.5">
      <c r="A25" s="380" t="s">
        <v>461</v>
      </c>
      <c r="B25" s="520" t="s">
        <v>325</v>
      </c>
      <c r="C25" s="521">
        <f t="shared" si="17"/>
        <v>1313</v>
      </c>
      <c r="D25" s="521">
        <f t="shared" si="17"/>
        <v>1784.9</v>
      </c>
      <c r="E25" s="521"/>
      <c r="F25" s="521"/>
      <c r="G25" s="521">
        <v>1150</v>
      </c>
      <c r="H25" s="521">
        <v>1604.9</v>
      </c>
      <c r="I25" s="521">
        <v>163</v>
      </c>
      <c r="J25" s="521">
        <v>180</v>
      </c>
      <c r="K25" s="521"/>
      <c r="L25" s="521"/>
      <c r="M25" s="521">
        <v>334</v>
      </c>
      <c r="N25" s="521">
        <v>100</v>
      </c>
      <c r="O25" s="521">
        <f t="shared" si="18"/>
        <v>4397</v>
      </c>
      <c r="P25" s="521">
        <f t="shared" si="18"/>
        <v>3683.7</v>
      </c>
      <c r="Q25" s="522">
        <v>470</v>
      </c>
      <c r="R25" s="522">
        <v>680.7</v>
      </c>
      <c r="S25" s="523">
        <v>3327</v>
      </c>
      <c r="T25" s="523">
        <v>2683</v>
      </c>
      <c r="U25" s="380" t="s">
        <v>461</v>
      </c>
      <c r="V25" s="520" t="s">
        <v>325</v>
      </c>
      <c r="W25" s="522"/>
      <c r="X25" s="522"/>
      <c r="Y25" s="522">
        <v>100</v>
      </c>
      <c r="Z25" s="522">
        <v>210</v>
      </c>
      <c r="AA25" s="522">
        <v>50</v>
      </c>
      <c r="AB25" s="522"/>
      <c r="AC25" s="522">
        <v>450</v>
      </c>
      <c r="AD25" s="522">
        <v>110</v>
      </c>
      <c r="AE25" s="522">
        <f t="shared" si="19"/>
        <v>6044</v>
      </c>
      <c r="AF25" s="522">
        <f t="shared" si="19"/>
        <v>5568.6</v>
      </c>
      <c r="AG25" s="522">
        <v>400</v>
      </c>
      <c r="AH25" s="522">
        <v>146.6</v>
      </c>
      <c r="AI25" s="522">
        <v>80</v>
      </c>
      <c r="AJ25" s="522">
        <v>160</v>
      </c>
      <c r="AK25" s="384">
        <v>280</v>
      </c>
      <c r="AL25" s="523">
        <v>1118.2</v>
      </c>
      <c r="AM25" s="522">
        <f t="shared" si="3"/>
        <v>760</v>
      </c>
      <c r="AN25" s="522">
        <f t="shared" si="3"/>
        <v>1424.8000000000002</v>
      </c>
      <c r="AO25" s="380" t="s">
        <v>461</v>
      </c>
      <c r="AP25" s="520" t="s">
        <v>325</v>
      </c>
      <c r="AQ25" s="522">
        <f t="shared" si="20"/>
        <v>6804</v>
      </c>
      <c r="AR25" s="522">
        <f t="shared" si="20"/>
        <v>6993.400000000001</v>
      </c>
      <c r="AS25" s="522">
        <f t="shared" si="6"/>
        <v>102.78365667254556</v>
      </c>
      <c r="AT25" s="521"/>
      <c r="AU25" s="521"/>
      <c r="AV25" s="521"/>
      <c r="AW25" s="521"/>
      <c r="AX25" s="522"/>
      <c r="AY25" s="522"/>
      <c r="AZ25" s="522"/>
      <c r="BA25" s="522"/>
      <c r="BB25" s="531"/>
      <c r="BC25" s="531"/>
      <c r="BD25" s="522"/>
      <c r="BE25" s="522"/>
      <c r="BF25" s="380"/>
      <c r="BG25" s="380"/>
      <c r="BH25" s="525" t="s">
        <v>461</v>
      </c>
      <c r="BI25" s="526" t="s">
        <v>325</v>
      </c>
      <c r="BJ25" s="527">
        <f t="shared" si="7"/>
        <v>0</v>
      </c>
      <c r="BK25" s="527">
        <f t="shared" si="7"/>
        <v>0</v>
      </c>
      <c r="BL25" s="528"/>
      <c r="BM25" s="527">
        <f t="shared" si="21"/>
        <v>6804</v>
      </c>
      <c r="BN25" s="527">
        <f t="shared" si="21"/>
        <v>6993.400000000001</v>
      </c>
      <c r="BO25" s="527">
        <f t="shared" si="8"/>
        <v>102.78365667254556</v>
      </c>
      <c r="BP25" s="529">
        <v>1050</v>
      </c>
      <c r="BQ25" s="527">
        <v>1268</v>
      </c>
      <c r="BR25" s="527">
        <v>560</v>
      </c>
      <c r="BS25" s="530">
        <v>947.1</v>
      </c>
      <c r="BT25" s="521"/>
      <c r="BU25" s="521"/>
      <c r="BV25" s="521"/>
      <c r="BW25" s="521"/>
      <c r="BX25" s="521">
        <f t="shared" si="9"/>
        <v>1610</v>
      </c>
      <c r="BY25" s="521">
        <f t="shared" si="9"/>
        <v>2215.1</v>
      </c>
      <c r="BZ25" s="521">
        <f t="shared" si="10"/>
        <v>8414</v>
      </c>
      <c r="CA25" s="521">
        <f t="shared" si="10"/>
        <v>9208.5</v>
      </c>
      <c r="CB25" s="521">
        <f t="shared" si="11"/>
        <v>109.44259567387687</v>
      </c>
      <c r="CC25" s="521"/>
      <c r="CF25" s="521"/>
      <c r="CG25" s="521"/>
      <c r="CH25" s="380"/>
      <c r="CI25" s="520"/>
      <c r="CJ25" s="380"/>
      <c r="CK25" s="380"/>
      <c r="CL25" s="522"/>
      <c r="CM25" s="522"/>
      <c r="CN25" s="522"/>
      <c r="CO25" s="522"/>
      <c r="CP25" s="380"/>
      <c r="CQ25" s="380"/>
      <c r="CR25" s="522"/>
      <c r="CS25" s="522"/>
      <c r="CT25" s="522"/>
    </row>
    <row r="26" spans="1:98" s="525" customFormat="1" ht="10.5">
      <c r="A26" s="380"/>
      <c r="B26" s="520"/>
      <c r="C26" s="521"/>
      <c r="D26" s="521"/>
      <c r="E26" s="521"/>
      <c r="F26" s="521"/>
      <c r="G26" s="531"/>
      <c r="H26" s="531"/>
      <c r="I26" s="531"/>
      <c r="J26" s="531"/>
      <c r="K26" s="521"/>
      <c r="L26" s="531"/>
      <c r="M26" s="521"/>
      <c r="N26" s="531"/>
      <c r="O26" s="521"/>
      <c r="P26" s="521"/>
      <c r="Q26" s="522"/>
      <c r="R26" s="522"/>
      <c r="S26" s="495"/>
      <c r="T26" s="495"/>
      <c r="U26" s="380"/>
      <c r="V26" s="520"/>
      <c r="W26" s="522"/>
      <c r="X26" s="531"/>
      <c r="Y26" s="522"/>
      <c r="Z26" s="531"/>
      <c r="AA26" s="531"/>
      <c r="AB26" s="531"/>
      <c r="AC26" s="531"/>
      <c r="AD26" s="531"/>
      <c r="AE26" s="522"/>
      <c r="AF26" s="522"/>
      <c r="AG26" s="531"/>
      <c r="AH26" s="531"/>
      <c r="AI26" s="531"/>
      <c r="AJ26" s="522"/>
      <c r="AK26" s="384"/>
      <c r="AL26" s="495"/>
      <c r="AM26" s="522"/>
      <c r="AN26" s="522"/>
      <c r="AO26" s="380"/>
      <c r="AP26" s="520"/>
      <c r="AQ26" s="522"/>
      <c r="AR26" s="522"/>
      <c r="AS26" s="522"/>
      <c r="AT26" s="531"/>
      <c r="AU26" s="531"/>
      <c r="AV26" s="521"/>
      <c r="AW26" s="531"/>
      <c r="AX26" s="522"/>
      <c r="AY26" s="522"/>
      <c r="AZ26" s="531"/>
      <c r="BA26" s="531"/>
      <c r="BB26" s="522"/>
      <c r="BC26" s="522"/>
      <c r="BD26" s="531"/>
      <c r="BE26" s="522"/>
      <c r="BF26" s="380"/>
      <c r="BG26" s="380"/>
      <c r="BI26" s="526"/>
      <c r="BJ26" s="527"/>
      <c r="BK26" s="527"/>
      <c r="BL26" s="528"/>
      <c r="BM26" s="527"/>
      <c r="BN26" s="527"/>
      <c r="BO26" s="527"/>
      <c r="BP26" s="529"/>
      <c r="BR26" s="527"/>
      <c r="BS26" s="530"/>
      <c r="BT26" s="521"/>
      <c r="BU26" s="521"/>
      <c r="BV26" s="521"/>
      <c r="BW26" s="521"/>
      <c r="BX26" s="521"/>
      <c r="BY26" s="521"/>
      <c r="BZ26" s="521"/>
      <c r="CA26" s="521"/>
      <c r="CB26" s="521"/>
      <c r="CC26" s="521"/>
      <c r="CF26" s="521"/>
      <c r="CG26" s="531"/>
      <c r="CH26" s="380"/>
      <c r="CI26" s="520"/>
      <c r="CJ26" s="380"/>
      <c r="CK26" s="380"/>
      <c r="CL26" s="531"/>
      <c r="CM26" s="531"/>
      <c r="CN26" s="531"/>
      <c r="CO26" s="531"/>
      <c r="CP26" s="380"/>
      <c r="CQ26" s="380"/>
      <c r="CR26" s="522"/>
      <c r="CS26" s="522"/>
      <c r="CT26" s="522"/>
    </row>
    <row r="27" spans="1:98" s="525" customFormat="1" ht="10.5">
      <c r="A27" s="380" t="s">
        <v>462</v>
      </c>
      <c r="B27" s="520" t="s">
        <v>326</v>
      </c>
      <c r="C27" s="521">
        <f aca="true" t="shared" si="22" ref="C27:D30">E27+G27+I27+K27</f>
        <v>465</v>
      </c>
      <c r="D27" s="521">
        <f t="shared" si="22"/>
        <v>2052.8</v>
      </c>
      <c r="E27" s="521"/>
      <c r="F27" s="521"/>
      <c r="G27" s="521">
        <v>350</v>
      </c>
      <c r="H27" s="521">
        <v>1825.4</v>
      </c>
      <c r="I27" s="521">
        <v>115</v>
      </c>
      <c r="J27" s="521">
        <v>227.4</v>
      </c>
      <c r="K27" s="521"/>
      <c r="L27" s="521">
        <v>0</v>
      </c>
      <c r="M27" s="521">
        <v>496</v>
      </c>
      <c r="N27" s="521">
        <v>436</v>
      </c>
      <c r="O27" s="521">
        <f aca="true" t="shared" si="23" ref="O27:P30">Q27+S27+W27+Y27+AA27+AC27</f>
        <v>980</v>
      </c>
      <c r="P27" s="521">
        <f t="shared" si="23"/>
        <v>1725.6</v>
      </c>
      <c r="Q27" s="522">
        <v>440</v>
      </c>
      <c r="R27" s="522">
        <v>734.6</v>
      </c>
      <c r="S27" s="523">
        <v>300</v>
      </c>
      <c r="T27" s="523">
        <v>973</v>
      </c>
      <c r="U27" s="380" t="s">
        <v>462</v>
      </c>
      <c r="V27" s="520" t="s">
        <v>326</v>
      </c>
      <c r="W27" s="522"/>
      <c r="X27" s="522"/>
      <c r="Y27" s="522"/>
      <c r="Z27" s="522"/>
      <c r="AA27" s="522">
        <v>40</v>
      </c>
      <c r="AB27" s="522">
        <v>18</v>
      </c>
      <c r="AC27" s="522">
        <v>200</v>
      </c>
      <c r="AD27" s="522"/>
      <c r="AE27" s="522">
        <f aca="true" t="shared" si="24" ref="AE27:AF30">C27+M27+O27</f>
        <v>1941</v>
      </c>
      <c r="AF27" s="522">
        <f t="shared" si="24"/>
        <v>4214.4</v>
      </c>
      <c r="AG27" s="522">
        <v>380</v>
      </c>
      <c r="AH27" s="522">
        <v>22.6</v>
      </c>
      <c r="AI27" s="522">
        <v>75</v>
      </c>
      <c r="AJ27" s="522">
        <v>115</v>
      </c>
      <c r="AK27" s="384">
        <v>505</v>
      </c>
      <c r="AL27" s="523">
        <v>850</v>
      </c>
      <c r="AM27" s="522">
        <f t="shared" si="3"/>
        <v>960</v>
      </c>
      <c r="AN27" s="522">
        <f t="shared" si="3"/>
        <v>987.6</v>
      </c>
      <c r="AO27" s="380" t="s">
        <v>462</v>
      </c>
      <c r="AP27" s="520" t="s">
        <v>326</v>
      </c>
      <c r="AQ27" s="522">
        <f aca="true" t="shared" si="25" ref="AQ27:AR30">AE27+AM27</f>
        <v>2901</v>
      </c>
      <c r="AR27" s="522">
        <f t="shared" si="25"/>
        <v>5202</v>
      </c>
      <c r="AS27" s="522">
        <f t="shared" si="6"/>
        <v>179.3174767321613</v>
      </c>
      <c r="AT27" s="521"/>
      <c r="AU27" s="521"/>
      <c r="AV27" s="521"/>
      <c r="AW27" s="521"/>
      <c r="AX27" s="522"/>
      <c r="AY27" s="522"/>
      <c r="AZ27" s="522"/>
      <c r="BA27" s="522"/>
      <c r="BB27" s="522"/>
      <c r="BC27" s="522"/>
      <c r="BD27" s="522"/>
      <c r="BE27" s="522"/>
      <c r="BF27" s="380"/>
      <c r="BG27" s="380"/>
      <c r="BH27" s="525" t="s">
        <v>462</v>
      </c>
      <c r="BI27" s="526" t="s">
        <v>326</v>
      </c>
      <c r="BJ27" s="527">
        <f t="shared" si="7"/>
        <v>0</v>
      </c>
      <c r="BK27" s="527">
        <f t="shared" si="7"/>
        <v>0</v>
      </c>
      <c r="BL27" s="528"/>
      <c r="BM27" s="527">
        <f aca="true" t="shared" si="26" ref="BM27:BN30">AQ27+BJ27</f>
        <v>2901</v>
      </c>
      <c r="BN27" s="527">
        <f t="shared" si="26"/>
        <v>5202</v>
      </c>
      <c r="BO27" s="527">
        <f t="shared" si="8"/>
        <v>179.3174767321613</v>
      </c>
      <c r="BP27" s="529">
        <v>630</v>
      </c>
      <c r="BQ27" s="527">
        <v>552.9</v>
      </c>
      <c r="BR27" s="527">
        <v>1500</v>
      </c>
      <c r="BS27" s="530">
        <v>600</v>
      </c>
      <c r="BT27" s="521"/>
      <c r="BU27" s="521"/>
      <c r="BV27" s="521"/>
      <c r="BW27" s="521"/>
      <c r="BX27" s="521">
        <f t="shared" si="9"/>
        <v>2130</v>
      </c>
      <c r="BY27" s="521">
        <f t="shared" si="9"/>
        <v>1152.9</v>
      </c>
      <c r="BZ27" s="521">
        <f t="shared" si="10"/>
        <v>5031</v>
      </c>
      <c r="CA27" s="521">
        <f t="shared" si="10"/>
        <v>6354.9</v>
      </c>
      <c r="CB27" s="521">
        <f t="shared" si="11"/>
        <v>126.31484794275491</v>
      </c>
      <c r="CC27" s="521"/>
      <c r="CF27" s="521"/>
      <c r="CG27" s="521"/>
      <c r="CH27" s="380"/>
      <c r="CI27" s="520"/>
      <c r="CJ27" s="380"/>
      <c r="CK27" s="380"/>
      <c r="CL27" s="522"/>
      <c r="CM27" s="522"/>
      <c r="CN27" s="522"/>
      <c r="CO27" s="522"/>
      <c r="CP27" s="380"/>
      <c r="CQ27" s="380"/>
      <c r="CR27" s="522"/>
      <c r="CS27" s="522"/>
      <c r="CT27" s="522"/>
    </row>
    <row r="28" spans="1:98" s="525" customFormat="1" ht="10.5">
      <c r="A28" s="380" t="s">
        <v>463</v>
      </c>
      <c r="B28" s="520" t="s">
        <v>327</v>
      </c>
      <c r="C28" s="521">
        <f t="shared" si="22"/>
        <v>1003</v>
      </c>
      <c r="D28" s="521">
        <f t="shared" si="22"/>
        <v>2576.3</v>
      </c>
      <c r="E28" s="521"/>
      <c r="F28" s="521"/>
      <c r="G28" s="521">
        <v>840</v>
      </c>
      <c r="H28" s="521">
        <v>2352.3</v>
      </c>
      <c r="I28" s="521">
        <v>163</v>
      </c>
      <c r="J28" s="521">
        <v>224</v>
      </c>
      <c r="K28" s="521"/>
      <c r="L28" s="521">
        <v>0</v>
      </c>
      <c r="M28" s="521">
        <v>300</v>
      </c>
      <c r="N28" s="521">
        <v>374</v>
      </c>
      <c r="O28" s="521">
        <f t="shared" si="23"/>
        <v>5211</v>
      </c>
      <c r="P28" s="521">
        <f t="shared" si="23"/>
        <v>9205.6</v>
      </c>
      <c r="Q28" s="522">
        <v>375</v>
      </c>
      <c r="R28" s="522">
        <v>1282.3</v>
      </c>
      <c r="S28" s="523">
        <v>736</v>
      </c>
      <c r="T28" s="523">
        <v>195</v>
      </c>
      <c r="U28" s="380" t="s">
        <v>463</v>
      </c>
      <c r="V28" s="520" t="s">
        <v>327</v>
      </c>
      <c r="W28" s="522">
        <v>3700</v>
      </c>
      <c r="X28" s="522">
        <v>4524.5</v>
      </c>
      <c r="Y28" s="522"/>
      <c r="Z28" s="522"/>
      <c r="AA28" s="522">
        <v>200</v>
      </c>
      <c r="AB28" s="522">
        <v>488.8</v>
      </c>
      <c r="AC28" s="522">
        <v>200</v>
      </c>
      <c r="AD28" s="522">
        <v>2715</v>
      </c>
      <c r="AE28" s="522">
        <f t="shared" si="24"/>
        <v>6514</v>
      </c>
      <c r="AF28" s="522">
        <f t="shared" si="24"/>
        <v>12155.900000000001</v>
      </c>
      <c r="AG28" s="522">
        <v>380</v>
      </c>
      <c r="AH28" s="522">
        <v>1075.4</v>
      </c>
      <c r="AI28" s="522">
        <v>75</v>
      </c>
      <c r="AJ28" s="522">
        <v>0</v>
      </c>
      <c r="AK28" s="384">
        <v>645</v>
      </c>
      <c r="AL28" s="523">
        <v>1366.7</v>
      </c>
      <c r="AM28" s="522">
        <f t="shared" si="3"/>
        <v>1100</v>
      </c>
      <c r="AN28" s="522">
        <f t="shared" si="3"/>
        <v>2442.1000000000004</v>
      </c>
      <c r="AO28" s="380" t="s">
        <v>463</v>
      </c>
      <c r="AP28" s="520" t="s">
        <v>327</v>
      </c>
      <c r="AQ28" s="522">
        <f t="shared" si="25"/>
        <v>7614</v>
      </c>
      <c r="AR28" s="522">
        <f t="shared" si="25"/>
        <v>14598.000000000002</v>
      </c>
      <c r="AS28" s="522">
        <f t="shared" si="6"/>
        <v>191.72576832151302</v>
      </c>
      <c r="AT28" s="521"/>
      <c r="AU28" s="521"/>
      <c r="AV28" s="522"/>
      <c r="AW28" s="521"/>
      <c r="AX28" s="522"/>
      <c r="AY28" s="522"/>
      <c r="AZ28" s="522"/>
      <c r="BA28" s="522"/>
      <c r="BB28" s="522"/>
      <c r="BC28" s="522"/>
      <c r="BD28" s="522"/>
      <c r="BE28" s="522"/>
      <c r="BF28" s="380"/>
      <c r="BG28" s="380"/>
      <c r="BH28" s="525" t="s">
        <v>463</v>
      </c>
      <c r="BI28" s="526" t="s">
        <v>327</v>
      </c>
      <c r="BJ28" s="527">
        <f t="shared" si="7"/>
        <v>0</v>
      </c>
      <c r="BK28" s="527">
        <f t="shared" si="7"/>
        <v>0</v>
      </c>
      <c r="BL28" s="528"/>
      <c r="BM28" s="527">
        <f t="shared" si="26"/>
        <v>7614</v>
      </c>
      <c r="BN28" s="527">
        <f t="shared" si="26"/>
        <v>14598.000000000002</v>
      </c>
      <c r="BO28" s="527">
        <f t="shared" si="8"/>
        <v>191.72576832151302</v>
      </c>
      <c r="BP28" s="529">
        <v>930</v>
      </c>
      <c r="BQ28" s="527">
        <v>938.3</v>
      </c>
      <c r="BR28" s="527">
        <v>0</v>
      </c>
      <c r="BS28" s="530">
        <v>110</v>
      </c>
      <c r="BT28" s="521"/>
      <c r="BU28" s="521"/>
      <c r="BV28" s="521"/>
      <c r="BW28" s="521"/>
      <c r="BX28" s="521">
        <f t="shared" si="9"/>
        <v>930</v>
      </c>
      <c r="BY28" s="521">
        <f t="shared" si="9"/>
        <v>1048.3</v>
      </c>
      <c r="BZ28" s="521">
        <f t="shared" si="10"/>
        <v>8544</v>
      </c>
      <c r="CA28" s="521">
        <f t="shared" si="10"/>
        <v>15646.300000000001</v>
      </c>
      <c r="CB28" s="521">
        <f t="shared" si="11"/>
        <v>183.12617041198502</v>
      </c>
      <c r="CC28" s="521"/>
      <c r="CF28" s="522"/>
      <c r="CG28" s="521"/>
      <c r="CH28" s="380"/>
      <c r="CI28" s="520"/>
      <c r="CJ28" s="380"/>
      <c r="CK28" s="380"/>
      <c r="CL28" s="522"/>
      <c r="CM28" s="522"/>
      <c r="CN28" s="522"/>
      <c r="CO28" s="522"/>
      <c r="CP28" s="380"/>
      <c r="CQ28" s="380"/>
      <c r="CR28" s="522"/>
      <c r="CS28" s="522"/>
      <c r="CT28" s="522"/>
    </row>
    <row r="29" spans="1:98" s="525" customFormat="1" ht="10.5">
      <c r="A29" s="380" t="s">
        <v>464</v>
      </c>
      <c r="B29" s="520" t="s">
        <v>328</v>
      </c>
      <c r="C29" s="521">
        <f t="shared" si="22"/>
        <v>1232</v>
      </c>
      <c r="D29" s="521">
        <f t="shared" si="22"/>
        <v>3179.3</v>
      </c>
      <c r="E29" s="521"/>
      <c r="F29" s="521"/>
      <c r="G29" s="521">
        <v>1106</v>
      </c>
      <c r="H29" s="521">
        <v>3054.4</v>
      </c>
      <c r="I29" s="521">
        <v>126</v>
      </c>
      <c r="J29" s="521">
        <v>124.9</v>
      </c>
      <c r="K29" s="521"/>
      <c r="L29" s="521"/>
      <c r="M29" s="521">
        <v>496</v>
      </c>
      <c r="N29" s="521">
        <v>504</v>
      </c>
      <c r="O29" s="521">
        <f t="shared" si="23"/>
        <v>11272</v>
      </c>
      <c r="P29" s="521">
        <f t="shared" si="23"/>
        <v>18917.7</v>
      </c>
      <c r="Q29" s="522">
        <v>476</v>
      </c>
      <c r="R29" s="522">
        <v>796.9</v>
      </c>
      <c r="S29" s="523">
        <v>2000</v>
      </c>
      <c r="T29" s="523">
        <v>3852</v>
      </c>
      <c r="U29" s="380" t="s">
        <v>464</v>
      </c>
      <c r="V29" s="520" t="s">
        <v>328</v>
      </c>
      <c r="W29" s="522">
        <v>8000</v>
      </c>
      <c r="X29" s="522">
        <v>11519</v>
      </c>
      <c r="Y29" s="522"/>
      <c r="Z29" s="522"/>
      <c r="AA29" s="522">
        <v>650</v>
      </c>
      <c r="AB29" s="522">
        <v>2749.8</v>
      </c>
      <c r="AC29" s="522">
        <v>146</v>
      </c>
      <c r="AD29" s="522"/>
      <c r="AE29" s="522">
        <f t="shared" si="24"/>
        <v>13000</v>
      </c>
      <c r="AF29" s="522">
        <f t="shared" si="24"/>
        <v>22601</v>
      </c>
      <c r="AG29" s="522">
        <v>406</v>
      </c>
      <c r="AH29" s="522">
        <v>2116.5</v>
      </c>
      <c r="AI29" s="522">
        <v>85</v>
      </c>
      <c r="AJ29" s="522">
        <v>0</v>
      </c>
      <c r="AK29" s="384">
        <v>875</v>
      </c>
      <c r="AL29" s="523">
        <v>2713</v>
      </c>
      <c r="AM29" s="522">
        <f t="shared" si="3"/>
        <v>1366</v>
      </c>
      <c r="AN29" s="522">
        <f t="shared" si="3"/>
        <v>4829.5</v>
      </c>
      <c r="AO29" s="380" t="s">
        <v>464</v>
      </c>
      <c r="AP29" s="520" t="s">
        <v>328</v>
      </c>
      <c r="AQ29" s="522">
        <f t="shared" si="25"/>
        <v>14366</v>
      </c>
      <c r="AR29" s="522">
        <f t="shared" si="25"/>
        <v>27430.5</v>
      </c>
      <c r="AS29" s="522">
        <f t="shared" si="6"/>
        <v>190.94041486843938</v>
      </c>
      <c r="AT29" s="521"/>
      <c r="AU29" s="521"/>
      <c r="AV29" s="521"/>
      <c r="AW29" s="521"/>
      <c r="AX29" s="522"/>
      <c r="AY29" s="522"/>
      <c r="AZ29" s="522"/>
      <c r="BA29" s="522"/>
      <c r="BB29" s="522"/>
      <c r="BC29" s="522"/>
      <c r="BD29" s="522"/>
      <c r="BE29" s="522"/>
      <c r="BF29" s="380"/>
      <c r="BG29" s="380"/>
      <c r="BH29" s="525" t="s">
        <v>464</v>
      </c>
      <c r="BI29" s="526" t="s">
        <v>328</v>
      </c>
      <c r="BJ29" s="527">
        <f t="shared" si="7"/>
        <v>0</v>
      </c>
      <c r="BK29" s="527">
        <f t="shared" si="7"/>
        <v>0</v>
      </c>
      <c r="BL29" s="528"/>
      <c r="BM29" s="527">
        <f t="shared" si="26"/>
        <v>14366</v>
      </c>
      <c r="BN29" s="527">
        <f t="shared" si="26"/>
        <v>27430.5</v>
      </c>
      <c r="BO29" s="527">
        <f t="shared" si="8"/>
        <v>190.94041486843938</v>
      </c>
      <c r="BP29" s="529">
        <v>1230</v>
      </c>
      <c r="BQ29" s="527">
        <v>2269.2</v>
      </c>
      <c r="BR29" s="527">
        <v>1450</v>
      </c>
      <c r="BS29" s="530">
        <v>2256.9</v>
      </c>
      <c r="BT29" s="521"/>
      <c r="BU29" s="521"/>
      <c r="BV29" s="521"/>
      <c r="BW29" s="521"/>
      <c r="BX29" s="521">
        <f t="shared" si="9"/>
        <v>2680</v>
      </c>
      <c r="BY29" s="521">
        <f t="shared" si="9"/>
        <v>4526.1</v>
      </c>
      <c r="BZ29" s="521">
        <f t="shared" si="10"/>
        <v>17046</v>
      </c>
      <c r="CA29" s="521">
        <f t="shared" si="10"/>
        <v>31956.6</v>
      </c>
      <c r="CB29" s="521">
        <f t="shared" si="11"/>
        <v>187.47272087293206</v>
      </c>
      <c r="CC29" s="521"/>
      <c r="CF29" s="521"/>
      <c r="CG29" s="521"/>
      <c r="CH29" s="380"/>
      <c r="CI29" s="520"/>
      <c r="CJ29" s="380"/>
      <c r="CK29" s="380"/>
      <c r="CL29" s="522"/>
      <c r="CM29" s="522"/>
      <c r="CN29" s="522"/>
      <c r="CO29" s="522"/>
      <c r="CP29" s="380"/>
      <c r="CQ29" s="380"/>
      <c r="CR29" s="522"/>
      <c r="CS29" s="522"/>
      <c r="CT29" s="522"/>
    </row>
    <row r="30" spans="1:98" s="525" customFormat="1" ht="10.5">
      <c r="A30" s="380" t="s">
        <v>465</v>
      </c>
      <c r="B30" s="520" t="s">
        <v>329</v>
      </c>
      <c r="C30" s="521">
        <f t="shared" si="22"/>
        <v>883</v>
      </c>
      <c r="D30" s="521">
        <f t="shared" si="22"/>
        <v>9400.1</v>
      </c>
      <c r="E30" s="521"/>
      <c r="F30" s="521"/>
      <c r="G30" s="521">
        <v>720</v>
      </c>
      <c r="H30" s="521">
        <v>9087.9</v>
      </c>
      <c r="I30" s="521">
        <v>163</v>
      </c>
      <c r="J30" s="521">
        <v>312.2</v>
      </c>
      <c r="K30" s="521"/>
      <c r="L30" s="521"/>
      <c r="M30" s="521">
        <v>212</v>
      </c>
      <c r="N30" s="521">
        <v>144</v>
      </c>
      <c r="O30" s="521">
        <f t="shared" si="23"/>
        <v>7655</v>
      </c>
      <c r="P30" s="521">
        <f t="shared" si="23"/>
        <v>31643.5</v>
      </c>
      <c r="Q30" s="522">
        <v>620</v>
      </c>
      <c r="R30" s="522">
        <v>907.6</v>
      </c>
      <c r="S30" s="523">
        <v>2000</v>
      </c>
      <c r="T30" s="523"/>
      <c r="U30" s="380" t="s">
        <v>465</v>
      </c>
      <c r="V30" s="520" t="s">
        <v>329</v>
      </c>
      <c r="W30" s="522">
        <v>4975</v>
      </c>
      <c r="X30" s="522">
        <v>5112.7</v>
      </c>
      <c r="Y30" s="522"/>
      <c r="Z30" s="522"/>
      <c r="AA30" s="522">
        <v>60</v>
      </c>
      <c r="AB30" s="522">
        <v>22623.2</v>
      </c>
      <c r="AC30" s="522"/>
      <c r="AD30" s="522">
        <v>3000</v>
      </c>
      <c r="AE30" s="522">
        <f t="shared" si="24"/>
        <v>8750</v>
      </c>
      <c r="AF30" s="522">
        <f t="shared" si="24"/>
        <v>41187.6</v>
      </c>
      <c r="AG30" s="522">
        <v>380</v>
      </c>
      <c r="AH30" s="522">
        <v>2525.3</v>
      </c>
      <c r="AI30" s="522">
        <v>80</v>
      </c>
      <c r="AJ30" s="522">
        <v>115</v>
      </c>
      <c r="AK30" s="384">
        <v>360</v>
      </c>
      <c r="AL30" s="523">
        <v>328.9</v>
      </c>
      <c r="AM30" s="522">
        <f t="shared" si="3"/>
        <v>820</v>
      </c>
      <c r="AN30" s="522">
        <f t="shared" si="3"/>
        <v>2969.2000000000003</v>
      </c>
      <c r="AO30" s="380" t="s">
        <v>465</v>
      </c>
      <c r="AP30" s="520" t="s">
        <v>329</v>
      </c>
      <c r="AQ30" s="522">
        <f t="shared" si="25"/>
        <v>9570</v>
      </c>
      <c r="AR30" s="522">
        <f t="shared" si="25"/>
        <v>44156.799999999996</v>
      </c>
      <c r="AS30" s="522">
        <f t="shared" si="6"/>
        <v>461.40856844305114</v>
      </c>
      <c r="AT30" s="521"/>
      <c r="AU30" s="521"/>
      <c r="AV30" s="521"/>
      <c r="AW30" s="521"/>
      <c r="AX30" s="522"/>
      <c r="AY30" s="522"/>
      <c r="AZ30" s="522"/>
      <c r="BA30" s="522"/>
      <c r="BB30" s="531"/>
      <c r="BC30" s="531"/>
      <c r="BD30" s="522"/>
      <c r="BE30" s="522"/>
      <c r="BF30" s="380"/>
      <c r="BG30" s="380"/>
      <c r="BH30" s="525" t="s">
        <v>465</v>
      </c>
      <c r="BI30" s="526" t="s">
        <v>329</v>
      </c>
      <c r="BJ30" s="527">
        <f t="shared" si="7"/>
        <v>0</v>
      </c>
      <c r="BK30" s="527">
        <f t="shared" si="7"/>
        <v>0</v>
      </c>
      <c r="BL30" s="528"/>
      <c r="BM30" s="527">
        <f t="shared" si="26"/>
        <v>9570</v>
      </c>
      <c r="BN30" s="527">
        <f t="shared" si="26"/>
        <v>44156.799999999996</v>
      </c>
      <c r="BO30" s="527">
        <f t="shared" si="8"/>
        <v>461.40856844305114</v>
      </c>
      <c r="BP30" s="529">
        <v>1230</v>
      </c>
      <c r="BQ30" s="527">
        <v>3802.8</v>
      </c>
      <c r="BR30" s="527">
        <v>2500</v>
      </c>
      <c r="BS30" s="530">
        <v>8100.2</v>
      </c>
      <c r="BT30" s="521"/>
      <c r="BU30" s="521"/>
      <c r="BV30" s="521"/>
      <c r="BW30" s="521"/>
      <c r="BX30" s="521">
        <f t="shared" si="9"/>
        <v>3730</v>
      </c>
      <c r="BY30" s="521">
        <f t="shared" si="9"/>
        <v>11903</v>
      </c>
      <c r="BZ30" s="521">
        <f t="shared" si="10"/>
        <v>13300</v>
      </c>
      <c r="CA30" s="521">
        <f t="shared" si="10"/>
        <v>56059.799999999996</v>
      </c>
      <c r="CB30" s="521">
        <f t="shared" si="11"/>
        <v>421.5022556390977</v>
      </c>
      <c r="CC30" s="521"/>
      <c r="CF30" s="521"/>
      <c r="CG30" s="521"/>
      <c r="CH30" s="380"/>
      <c r="CI30" s="520"/>
      <c r="CJ30" s="380"/>
      <c r="CK30" s="380"/>
      <c r="CL30" s="522"/>
      <c r="CM30" s="522"/>
      <c r="CN30" s="522"/>
      <c r="CO30" s="522"/>
      <c r="CP30" s="380"/>
      <c r="CQ30" s="380"/>
      <c r="CR30" s="522"/>
      <c r="CS30" s="522"/>
      <c r="CT30" s="522"/>
    </row>
    <row r="31" spans="1:98" s="525" customFormat="1" ht="10.5">
      <c r="A31" s="380"/>
      <c r="B31" s="520"/>
      <c r="C31" s="521"/>
      <c r="D31" s="521"/>
      <c r="E31" s="521"/>
      <c r="F31" s="521"/>
      <c r="G31" s="531"/>
      <c r="H31" s="531"/>
      <c r="I31" s="531"/>
      <c r="J31" s="531"/>
      <c r="K31" s="521"/>
      <c r="L31" s="531"/>
      <c r="M31" s="521"/>
      <c r="N31" s="531"/>
      <c r="O31" s="521"/>
      <c r="P31" s="521"/>
      <c r="Q31" s="522"/>
      <c r="R31" s="522"/>
      <c r="S31" s="495"/>
      <c r="T31" s="495"/>
      <c r="U31" s="380"/>
      <c r="V31" s="520"/>
      <c r="W31" s="522"/>
      <c r="X31" s="531"/>
      <c r="Y31" s="522"/>
      <c r="Z31" s="531"/>
      <c r="AA31" s="531"/>
      <c r="AB31" s="531"/>
      <c r="AC31" s="531"/>
      <c r="AD31" s="531"/>
      <c r="AE31" s="522"/>
      <c r="AF31" s="522"/>
      <c r="AG31" s="531"/>
      <c r="AH31" s="531"/>
      <c r="AI31" s="531"/>
      <c r="AJ31" s="522"/>
      <c r="AK31" s="384"/>
      <c r="AL31" s="495"/>
      <c r="AM31" s="522"/>
      <c r="AN31" s="522"/>
      <c r="AO31" s="380"/>
      <c r="AP31" s="520"/>
      <c r="AQ31" s="522"/>
      <c r="AR31" s="522"/>
      <c r="AS31" s="522"/>
      <c r="AT31" s="531"/>
      <c r="AU31" s="531"/>
      <c r="AV31" s="521"/>
      <c r="AW31" s="531"/>
      <c r="AX31" s="522"/>
      <c r="AY31" s="522"/>
      <c r="AZ31" s="531"/>
      <c r="BA31" s="531"/>
      <c r="BB31" s="522"/>
      <c r="BC31" s="522"/>
      <c r="BD31" s="531"/>
      <c r="BE31" s="522"/>
      <c r="BF31" s="380"/>
      <c r="BG31" s="380"/>
      <c r="BI31" s="526"/>
      <c r="BJ31" s="527"/>
      <c r="BK31" s="527"/>
      <c r="BL31" s="528"/>
      <c r="BM31" s="527"/>
      <c r="BN31" s="527"/>
      <c r="BO31" s="527"/>
      <c r="BP31" s="529"/>
      <c r="BS31" s="530"/>
      <c r="BT31" s="521"/>
      <c r="BU31" s="521"/>
      <c r="BV31" s="521"/>
      <c r="BW31" s="521"/>
      <c r="BX31" s="521"/>
      <c r="BY31" s="521"/>
      <c r="BZ31" s="521"/>
      <c r="CA31" s="521"/>
      <c r="CB31" s="521"/>
      <c r="CC31" s="521"/>
      <c r="CF31" s="521"/>
      <c r="CG31" s="531"/>
      <c r="CH31" s="380"/>
      <c r="CI31" s="520"/>
      <c r="CJ31" s="380"/>
      <c r="CK31" s="380"/>
      <c r="CL31" s="531"/>
      <c r="CM31" s="531"/>
      <c r="CN31" s="531"/>
      <c r="CO31" s="531"/>
      <c r="CP31" s="380"/>
      <c r="CQ31" s="380"/>
      <c r="CR31" s="522"/>
      <c r="CS31" s="522"/>
      <c r="CT31" s="522"/>
    </row>
    <row r="32" spans="1:98" s="525" customFormat="1" ht="10.5">
      <c r="A32" s="380" t="s">
        <v>466</v>
      </c>
      <c r="B32" s="520" t="s">
        <v>330</v>
      </c>
      <c r="C32" s="521">
        <f aca="true" t="shared" si="27" ref="C32:D36">E32+G32+I32+K32</f>
        <v>465</v>
      </c>
      <c r="D32" s="521">
        <f t="shared" si="27"/>
        <v>1420.2</v>
      </c>
      <c r="E32" s="521"/>
      <c r="F32" s="521"/>
      <c r="G32" s="521">
        <v>350</v>
      </c>
      <c r="H32" s="521">
        <v>935.6</v>
      </c>
      <c r="I32" s="521">
        <v>115</v>
      </c>
      <c r="J32" s="521">
        <v>484.6</v>
      </c>
      <c r="K32" s="521"/>
      <c r="L32" s="521"/>
      <c r="M32" s="521">
        <v>308</v>
      </c>
      <c r="N32" s="521">
        <v>142</v>
      </c>
      <c r="O32" s="521">
        <f aca="true" t="shared" si="28" ref="O32:P36">Q32+S32+W32+Y32+AA32+AC32</f>
        <v>10320</v>
      </c>
      <c r="P32" s="521">
        <f t="shared" si="28"/>
        <v>20771.2</v>
      </c>
      <c r="Q32" s="522">
        <v>250</v>
      </c>
      <c r="R32" s="522">
        <v>591.2</v>
      </c>
      <c r="S32" s="523">
        <v>600</v>
      </c>
      <c r="T32" s="523">
        <v>4525.6</v>
      </c>
      <c r="U32" s="380" t="s">
        <v>466</v>
      </c>
      <c r="V32" s="520" t="s">
        <v>330</v>
      </c>
      <c r="W32" s="522">
        <v>6940</v>
      </c>
      <c r="X32" s="522">
        <v>14639.4</v>
      </c>
      <c r="Y32" s="522"/>
      <c r="Z32" s="522"/>
      <c r="AA32" s="522">
        <v>30</v>
      </c>
      <c r="AB32" s="522">
        <v>15</v>
      </c>
      <c r="AC32" s="522">
        <v>2500</v>
      </c>
      <c r="AD32" s="522">
        <v>1000</v>
      </c>
      <c r="AE32" s="522">
        <f aca="true" t="shared" si="29" ref="AE32:AF36">C32+M32+O32</f>
        <v>11093</v>
      </c>
      <c r="AF32" s="522">
        <f>D32+N32+P32</f>
        <v>22333.4</v>
      </c>
      <c r="AG32" s="522">
        <v>380</v>
      </c>
      <c r="AH32" s="522">
        <v>2950.8</v>
      </c>
      <c r="AI32" s="522">
        <v>75</v>
      </c>
      <c r="AJ32" s="522"/>
      <c r="AK32" s="384">
        <v>280</v>
      </c>
      <c r="AL32" s="523">
        <v>4381.2</v>
      </c>
      <c r="AM32" s="522">
        <f t="shared" si="3"/>
        <v>735</v>
      </c>
      <c r="AN32" s="522">
        <f t="shared" si="3"/>
        <v>7332</v>
      </c>
      <c r="AO32" s="380" t="s">
        <v>466</v>
      </c>
      <c r="AP32" s="520" t="s">
        <v>330</v>
      </c>
      <c r="AQ32" s="522">
        <f aca="true" t="shared" si="30" ref="AQ32:AR36">AE32+AM32</f>
        <v>11828</v>
      </c>
      <c r="AR32" s="522">
        <f t="shared" si="30"/>
        <v>29665.4</v>
      </c>
      <c r="AS32" s="522">
        <f t="shared" si="6"/>
        <v>250.80656070341564</v>
      </c>
      <c r="AT32" s="521"/>
      <c r="AU32" s="521"/>
      <c r="AV32" s="521"/>
      <c r="AW32" s="521"/>
      <c r="AX32" s="522"/>
      <c r="AY32" s="522"/>
      <c r="AZ32" s="522"/>
      <c r="BA32" s="522"/>
      <c r="BB32" s="522"/>
      <c r="BC32" s="522"/>
      <c r="BD32" s="522"/>
      <c r="BE32" s="522"/>
      <c r="BF32" s="380"/>
      <c r="BG32" s="380"/>
      <c r="BH32" s="525" t="s">
        <v>466</v>
      </c>
      <c r="BI32" s="526" t="s">
        <v>330</v>
      </c>
      <c r="BJ32" s="527">
        <f t="shared" si="7"/>
        <v>0</v>
      </c>
      <c r="BK32" s="527">
        <f t="shared" si="7"/>
        <v>0</v>
      </c>
      <c r="BL32" s="528"/>
      <c r="BM32" s="527">
        <f aca="true" t="shared" si="31" ref="BM32:BN36">AQ32+BJ32</f>
        <v>11828</v>
      </c>
      <c r="BN32" s="527">
        <f t="shared" si="31"/>
        <v>29665.4</v>
      </c>
      <c r="BO32" s="527">
        <f t="shared" si="8"/>
        <v>250.80656070341564</v>
      </c>
      <c r="BP32" s="529">
        <v>390</v>
      </c>
      <c r="BQ32" s="527">
        <v>1418.4</v>
      </c>
      <c r="BR32" s="527">
        <v>70</v>
      </c>
      <c r="BS32" s="530">
        <v>1167.5</v>
      </c>
      <c r="BT32" s="521"/>
      <c r="BU32" s="521"/>
      <c r="BV32" s="521"/>
      <c r="BW32" s="521"/>
      <c r="BX32" s="521">
        <f t="shared" si="9"/>
        <v>460</v>
      </c>
      <c r="BY32" s="521">
        <f t="shared" si="9"/>
        <v>2585.9</v>
      </c>
      <c r="BZ32" s="521">
        <f t="shared" si="10"/>
        <v>12288</v>
      </c>
      <c r="CA32" s="521">
        <f t="shared" si="10"/>
        <v>32251.300000000003</v>
      </c>
      <c r="CB32" s="521">
        <f t="shared" si="11"/>
        <v>262.46175130208337</v>
      </c>
      <c r="CC32" s="521"/>
      <c r="CF32" s="521"/>
      <c r="CG32" s="521"/>
      <c r="CH32" s="380"/>
      <c r="CI32" s="520"/>
      <c r="CJ32" s="380"/>
      <c r="CK32" s="380"/>
      <c r="CL32" s="522"/>
      <c r="CM32" s="522"/>
      <c r="CN32" s="522"/>
      <c r="CO32" s="522"/>
      <c r="CP32" s="380"/>
      <c r="CQ32" s="380"/>
      <c r="CR32" s="522"/>
      <c r="CS32" s="522"/>
      <c r="CT32" s="522"/>
    </row>
    <row r="33" spans="1:98" s="525" customFormat="1" ht="10.5">
      <c r="A33" s="380" t="s">
        <v>467</v>
      </c>
      <c r="B33" s="520" t="s">
        <v>331</v>
      </c>
      <c r="C33" s="521">
        <f t="shared" si="27"/>
        <v>16052</v>
      </c>
      <c r="D33" s="521">
        <f t="shared" si="27"/>
        <v>48113.4</v>
      </c>
      <c r="E33" s="521"/>
      <c r="F33" s="521"/>
      <c r="G33" s="521">
        <v>11910</v>
      </c>
      <c r="H33" s="521">
        <v>44618.9</v>
      </c>
      <c r="I33" s="521">
        <v>4142</v>
      </c>
      <c r="J33" s="521">
        <v>3494.5</v>
      </c>
      <c r="K33" s="521"/>
      <c r="L33" s="521"/>
      <c r="M33" s="521">
        <v>788</v>
      </c>
      <c r="N33" s="521">
        <v>652</v>
      </c>
      <c r="O33" s="521">
        <f t="shared" si="28"/>
        <v>13598.9</v>
      </c>
      <c r="P33" s="521">
        <f t="shared" si="28"/>
        <v>17843.4</v>
      </c>
      <c r="Q33" s="522">
        <v>3500</v>
      </c>
      <c r="R33" s="522">
        <v>12171.6</v>
      </c>
      <c r="S33" s="523"/>
      <c r="T33" s="523"/>
      <c r="U33" s="380" t="s">
        <v>467</v>
      </c>
      <c r="V33" s="520" t="s">
        <v>331</v>
      </c>
      <c r="W33" s="522"/>
      <c r="X33" s="522"/>
      <c r="Y33" s="522"/>
      <c r="Z33" s="522"/>
      <c r="AA33" s="522">
        <v>3710</v>
      </c>
      <c r="AB33" s="522">
        <v>2820</v>
      </c>
      <c r="AC33" s="522">
        <v>6388.9</v>
      </c>
      <c r="AD33" s="522">
        <v>2851.8</v>
      </c>
      <c r="AE33" s="522">
        <f t="shared" si="29"/>
        <v>30438.9</v>
      </c>
      <c r="AF33" s="522">
        <f>D33+N33+P33</f>
        <v>66608.8</v>
      </c>
      <c r="AG33" s="522">
        <v>380</v>
      </c>
      <c r="AH33" s="522">
        <v>1906.2</v>
      </c>
      <c r="AI33" s="522">
        <v>500</v>
      </c>
      <c r="AJ33" s="522">
        <v>729.5</v>
      </c>
      <c r="AK33" s="384">
        <v>1670</v>
      </c>
      <c r="AL33" s="523">
        <v>2483.3</v>
      </c>
      <c r="AM33" s="522">
        <f t="shared" si="3"/>
        <v>2550</v>
      </c>
      <c r="AN33" s="522">
        <f t="shared" si="3"/>
        <v>5119</v>
      </c>
      <c r="AO33" s="380" t="s">
        <v>467</v>
      </c>
      <c r="AP33" s="520" t="s">
        <v>331</v>
      </c>
      <c r="AQ33" s="522">
        <f t="shared" si="30"/>
        <v>32988.9</v>
      </c>
      <c r="AR33" s="522">
        <f t="shared" si="30"/>
        <v>71727.8</v>
      </c>
      <c r="AS33" s="522">
        <f t="shared" si="6"/>
        <v>217.43010527783588</v>
      </c>
      <c r="AT33" s="521"/>
      <c r="AU33" s="521"/>
      <c r="AV33" s="522"/>
      <c r="AW33" s="521"/>
      <c r="AX33" s="522"/>
      <c r="AY33" s="522"/>
      <c r="AZ33" s="522"/>
      <c r="BA33" s="522"/>
      <c r="BB33" s="522"/>
      <c r="BC33" s="522"/>
      <c r="BD33" s="522"/>
      <c r="BE33" s="522"/>
      <c r="BF33" s="380"/>
      <c r="BG33" s="380"/>
      <c r="BH33" s="525" t="s">
        <v>467</v>
      </c>
      <c r="BI33" s="526" t="s">
        <v>331</v>
      </c>
      <c r="BJ33" s="527">
        <f t="shared" si="7"/>
        <v>0</v>
      </c>
      <c r="BK33" s="527">
        <f t="shared" si="7"/>
        <v>0</v>
      </c>
      <c r="BL33" s="528"/>
      <c r="BM33" s="527">
        <f t="shared" si="31"/>
        <v>32988.9</v>
      </c>
      <c r="BN33" s="527">
        <f>AR33+BK33</f>
        <v>71727.8</v>
      </c>
      <c r="BO33" s="527">
        <f t="shared" si="8"/>
        <v>217.43010527783588</v>
      </c>
      <c r="BP33" s="529"/>
      <c r="BR33" s="527">
        <v>1050</v>
      </c>
      <c r="BS33" s="530">
        <v>1159</v>
      </c>
      <c r="BT33" s="521"/>
      <c r="BU33" s="521"/>
      <c r="BV33" s="521"/>
      <c r="BW33" s="521"/>
      <c r="BX33" s="521">
        <f t="shared" si="9"/>
        <v>1050</v>
      </c>
      <c r="BY33" s="521">
        <f>BQ33+BS33+BU33+BW33</f>
        <v>1159</v>
      </c>
      <c r="BZ33" s="521">
        <f t="shared" si="10"/>
        <v>34038.9</v>
      </c>
      <c r="CA33" s="521">
        <f t="shared" si="10"/>
        <v>72886.8</v>
      </c>
      <c r="CB33" s="521">
        <f t="shared" si="11"/>
        <v>214.12795360602135</v>
      </c>
      <c r="CC33" s="521"/>
      <c r="CF33" s="522"/>
      <c r="CG33" s="521"/>
      <c r="CH33" s="380"/>
      <c r="CI33" s="520"/>
      <c r="CJ33" s="380"/>
      <c r="CK33" s="380"/>
      <c r="CL33" s="522"/>
      <c r="CM33" s="522"/>
      <c r="CN33" s="522"/>
      <c r="CO33" s="522"/>
      <c r="CP33" s="380"/>
      <c r="CQ33" s="380"/>
      <c r="CR33" s="522"/>
      <c r="CS33" s="522"/>
      <c r="CT33" s="522"/>
    </row>
    <row r="34" spans="1:98" s="525" customFormat="1" ht="10.5">
      <c r="A34" s="380" t="s">
        <v>468</v>
      </c>
      <c r="B34" s="520" t="s">
        <v>332</v>
      </c>
      <c r="C34" s="521">
        <f t="shared" si="27"/>
        <v>651</v>
      </c>
      <c r="D34" s="521">
        <f t="shared" si="27"/>
        <v>1220.8</v>
      </c>
      <c r="E34" s="521"/>
      <c r="F34" s="521"/>
      <c r="G34" s="521">
        <v>525</v>
      </c>
      <c r="H34" s="521">
        <v>984.8</v>
      </c>
      <c r="I34" s="521">
        <v>126</v>
      </c>
      <c r="J34" s="521">
        <v>236</v>
      </c>
      <c r="K34" s="521"/>
      <c r="L34" s="521"/>
      <c r="M34" s="521">
        <v>206</v>
      </c>
      <c r="N34" s="521">
        <v>58</v>
      </c>
      <c r="O34" s="521">
        <f t="shared" si="28"/>
        <v>3723</v>
      </c>
      <c r="P34" s="521">
        <f t="shared" si="28"/>
        <v>3990.2</v>
      </c>
      <c r="Q34" s="522">
        <v>586</v>
      </c>
      <c r="R34" s="522">
        <v>624.5</v>
      </c>
      <c r="S34" s="523">
        <v>320</v>
      </c>
      <c r="T34" s="523">
        <v>725.8</v>
      </c>
      <c r="U34" s="380" t="s">
        <v>468</v>
      </c>
      <c r="V34" s="520" t="s">
        <v>332</v>
      </c>
      <c r="W34" s="522">
        <v>2475</v>
      </c>
      <c r="X34" s="522">
        <v>2378.1</v>
      </c>
      <c r="Y34" s="522"/>
      <c r="Z34" s="522"/>
      <c r="AA34" s="522">
        <v>42</v>
      </c>
      <c r="AB34" s="522">
        <v>36</v>
      </c>
      <c r="AC34" s="522">
        <v>300</v>
      </c>
      <c r="AD34" s="522">
        <v>225.8</v>
      </c>
      <c r="AE34" s="522">
        <f t="shared" si="29"/>
        <v>4580</v>
      </c>
      <c r="AF34" s="522">
        <f t="shared" si="29"/>
        <v>5269</v>
      </c>
      <c r="AG34" s="522">
        <v>406</v>
      </c>
      <c r="AH34" s="522">
        <v>275.4</v>
      </c>
      <c r="AI34" s="522">
        <v>91</v>
      </c>
      <c r="AJ34" s="522">
        <v>80</v>
      </c>
      <c r="AK34" s="384">
        <v>875</v>
      </c>
      <c r="AL34" s="523">
        <v>1099</v>
      </c>
      <c r="AM34" s="522">
        <f t="shared" si="3"/>
        <v>1372</v>
      </c>
      <c r="AN34" s="522">
        <f t="shared" si="3"/>
        <v>1454.4</v>
      </c>
      <c r="AO34" s="380" t="s">
        <v>468</v>
      </c>
      <c r="AP34" s="520" t="s">
        <v>332</v>
      </c>
      <c r="AQ34" s="522">
        <f t="shared" si="30"/>
        <v>5952</v>
      </c>
      <c r="AR34" s="522">
        <f t="shared" si="30"/>
        <v>6723.4</v>
      </c>
      <c r="AS34" s="522">
        <f t="shared" si="6"/>
        <v>112.9603494623656</v>
      </c>
      <c r="AT34" s="521"/>
      <c r="AU34" s="521"/>
      <c r="AV34" s="521"/>
      <c r="AW34" s="521"/>
      <c r="AX34" s="522"/>
      <c r="AY34" s="522"/>
      <c r="AZ34" s="522"/>
      <c r="BA34" s="522"/>
      <c r="BB34" s="522"/>
      <c r="BC34" s="522"/>
      <c r="BD34" s="522"/>
      <c r="BE34" s="522"/>
      <c r="BF34" s="380"/>
      <c r="BG34" s="380"/>
      <c r="BH34" s="525" t="s">
        <v>468</v>
      </c>
      <c r="BI34" s="526" t="s">
        <v>332</v>
      </c>
      <c r="BJ34" s="527">
        <f t="shared" si="7"/>
        <v>0</v>
      </c>
      <c r="BK34" s="527">
        <f>AU34+AW34+AY34+BA34+BC34+BE34+BG34</f>
        <v>0</v>
      </c>
      <c r="BL34" s="528"/>
      <c r="BM34" s="527">
        <f t="shared" si="31"/>
        <v>5952</v>
      </c>
      <c r="BN34" s="527">
        <f t="shared" si="31"/>
        <v>6723.4</v>
      </c>
      <c r="BO34" s="527">
        <f t="shared" si="8"/>
        <v>112.9603494623656</v>
      </c>
      <c r="BP34" s="529">
        <v>390</v>
      </c>
      <c r="BQ34" s="527">
        <v>555</v>
      </c>
      <c r="BT34" s="521"/>
      <c r="BU34" s="521"/>
      <c r="BV34" s="521"/>
      <c r="BW34" s="521"/>
      <c r="BX34" s="521">
        <f t="shared" si="9"/>
        <v>390</v>
      </c>
      <c r="BY34" s="521">
        <f t="shared" si="9"/>
        <v>555</v>
      </c>
      <c r="BZ34" s="521">
        <f t="shared" si="10"/>
        <v>6342</v>
      </c>
      <c r="CA34" s="521">
        <f>BN34+BY34</f>
        <v>7278.4</v>
      </c>
      <c r="CB34" s="521">
        <f t="shared" si="11"/>
        <v>114.76505834121728</v>
      </c>
      <c r="CC34" s="521"/>
      <c r="CF34" s="521"/>
      <c r="CG34" s="521"/>
      <c r="CH34" s="380"/>
      <c r="CI34" s="520"/>
      <c r="CJ34" s="380"/>
      <c r="CK34" s="380"/>
      <c r="CL34" s="522"/>
      <c r="CM34" s="522"/>
      <c r="CN34" s="522"/>
      <c r="CO34" s="522"/>
      <c r="CP34" s="380"/>
      <c r="CQ34" s="380"/>
      <c r="CR34" s="522"/>
      <c r="CS34" s="522"/>
      <c r="CT34" s="522"/>
    </row>
    <row r="35" spans="1:98" s="525" customFormat="1" ht="10.5">
      <c r="A35" s="380" t="s">
        <v>1256</v>
      </c>
      <c r="B35" s="380" t="s">
        <v>1257</v>
      </c>
      <c r="C35" s="521">
        <f t="shared" si="27"/>
        <v>985600</v>
      </c>
      <c r="D35" s="521">
        <f t="shared" si="27"/>
        <v>1027671.7</v>
      </c>
      <c r="E35" s="521">
        <v>980000</v>
      </c>
      <c r="F35" s="521">
        <v>1027291.7</v>
      </c>
      <c r="G35" s="521"/>
      <c r="H35" s="521"/>
      <c r="I35" s="521">
        <v>5600</v>
      </c>
      <c r="J35" s="521">
        <v>380</v>
      </c>
      <c r="K35" s="521"/>
      <c r="L35" s="521"/>
      <c r="M35" s="521">
        <v>120</v>
      </c>
      <c r="N35" s="521">
        <v>10</v>
      </c>
      <c r="O35" s="521">
        <f t="shared" si="28"/>
        <v>29500</v>
      </c>
      <c r="P35" s="521">
        <f t="shared" si="28"/>
        <v>14018</v>
      </c>
      <c r="Q35" s="522">
        <v>18500</v>
      </c>
      <c r="R35" s="522">
        <v>12018</v>
      </c>
      <c r="S35" s="523">
        <v>6000</v>
      </c>
      <c r="T35" s="523">
        <v>0</v>
      </c>
      <c r="U35" s="380" t="s">
        <v>1256</v>
      </c>
      <c r="V35" s="380" t="s">
        <v>1257</v>
      </c>
      <c r="W35" s="522"/>
      <c r="X35" s="522"/>
      <c r="Y35" s="522"/>
      <c r="Z35" s="522"/>
      <c r="AA35" s="522">
        <v>5000</v>
      </c>
      <c r="AB35" s="522">
        <v>2000</v>
      </c>
      <c r="AC35" s="522"/>
      <c r="AD35" s="522"/>
      <c r="AE35" s="522">
        <f t="shared" si="29"/>
        <v>1015220</v>
      </c>
      <c r="AF35" s="522">
        <f>D35+N35+P35</f>
        <v>1041699.7</v>
      </c>
      <c r="AG35" s="522">
        <v>50563</v>
      </c>
      <c r="AH35" s="522">
        <v>62017.6</v>
      </c>
      <c r="AI35" s="522">
        <v>31993.2</v>
      </c>
      <c r="AJ35" s="522">
        <v>44064.2</v>
      </c>
      <c r="AK35" s="384">
        <v>36855</v>
      </c>
      <c r="AL35" s="523">
        <v>79857.8</v>
      </c>
      <c r="AM35" s="522">
        <f t="shared" si="3"/>
        <v>119411.2</v>
      </c>
      <c r="AN35" s="522">
        <f t="shared" si="3"/>
        <v>185939.59999999998</v>
      </c>
      <c r="AO35" s="380" t="s">
        <v>1256</v>
      </c>
      <c r="AP35" s="380" t="s">
        <v>1257</v>
      </c>
      <c r="AQ35" s="522">
        <f t="shared" si="30"/>
        <v>1134631.2</v>
      </c>
      <c r="AR35" s="522">
        <f>AF35+AN35</f>
        <v>1227639.2999999998</v>
      </c>
      <c r="AS35" s="522">
        <f t="shared" si="6"/>
        <v>108.19720980702803</v>
      </c>
      <c r="AT35" s="521">
        <v>28070</v>
      </c>
      <c r="AU35" s="521">
        <v>54556.3</v>
      </c>
      <c r="AV35" s="521">
        <v>160000</v>
      </c>
      <c r="AW35" s="521">
        <v>215657.8</v>
      </c>
      <c r="AX35" s="522">
        <v>21872.8</v>
      </c>
      <c r="AY35" s="522">
        <v>19570.4</v>
      </c>
      <c r="AZ35" s="522">
        <v>20000</v>
      </c>
      <c r="BA35" s="522">
        <v>68473.1</v>
      </c>
      <c r="BB35" s="522">
        <v>15000</v>
      </c>
      <c r="BC35" s="522">
        <v>65351.6</v>
      </c>
      <c r="BD35" s="532">
        <v>2000</v>
      </c>
      <c r="BE35" s="522">
        <v>4544</v>
      </c>
      <c r="BF35" s="533">
        <v>13000</v>
      </c>
      <c r="BG35" s="384">
        <v>28300</v>
      </c>
      <c r="BH35" s="525" t="s">
        <v>1256</v>
      </c>
      <c r="BI35" s="525" t="s">
        <v>1257</v>
      </c>
      <c r="BJ35" s="527">
        <f>AT35+AV35+AX35+AZ35+BB35+BD35+BF35</f>
        <v>259942.8</v>
      </c>
      <c r="BK35" s="534">
        <f>AU35+AW35+AY35+BA35+BC35+BE35+BG35</f>
        <v>456453.19999999995</v>
      </c>
      <c r="BL35" s="535">
        <f>BK35/BJ35*100</f>
        <v>175.59755453892163</v>
      </c>
      <c r="BM35" s="527">
        <f t="shared" si="31"/>
        <v>1394574</v>
      </c>
      <c r="BN35" s="527">
        <f>AR35+BK35</f>
        <v>1684092.4999999998</v>
      </c>
      <c r="BO35" s="527">
        <f t="shared" si="8"/>
        <v>120.7603540579417</v>
      </c>
      <c r="BP35" s="478">
        <v>22072</v>
      </c>
      <c r="BQ35" s="527">
        <v>52432.5</v>
      </c>
      <c r="BR35" s="527">
        <v>114805</v>
      </c>
      <c r="BS35" s="530">
        <v>155713.7</v>
      </c>
      <c r="BT35" s="536">
        <v>24500</v>
      </c>
      <c r="BU35" s="536">
        <v>25291.2</v>
      </c>
      <c r="BV35" s="536">
        <v>13705.3</v>
      </c>
      <c r="BW35" s="536">
        <v>11343.2</v>
      </c>
      <c r="BX35" s="521">
        <f t="shared" si="9"/>
        <v>175082.3</v>
      </c>
      <c r="BY35" s="521">
        <f t="shared" si="9"/>
        <v>244780.60000000003</v>
      </c>
      <c r="BZ35" s="521">
        <f t="shared" si="10"/>
        <v>1569656.3</v>
      </c>
      <c r="CA35" s="521">
        <f t="shared" si="10"/>
        <v>1928873.0999999999</v>
      </c>
      <c r="CB35" s="521">
        <f t="shared" si="11"/>
        <v>122.8850608888073</v>
      </c>
      <c r="CC35" s="521"/>
      <c r="CF35" s="521"/>
      <c r="CG35" s="521"/>
      <c r="CH35" s="380"/>
      <c r="CI35" s="380"/>
      <c r="CJ35" s="380"/>
      <c r="CK35" s="380"/>
      <c r="CL35" s="522"/>
      <c r="CM35" s="522"/>
      <c r="CN35" s="522"/>
      <c r="CO35" s="522"/>
      <c r="CP35" s="380"/>
      <c r="CQ35" s="380"/>
      <c r="CR35" s="522"/>
      <c r="CS35" s="522"/>
      <c r="CT35" s="522"/>
    </row>
    <row r="36" spans="1:98" s="551" customFormat="1" ht="21" customHeight="1">
      <c r="A36" s="537" t="s">
        <v>286</v>
      </c>
      <c r="B36" s="538" t="s">
        <v>129</v>
      </c>
      <c r="C36" s="539">
        <f t="shared" si="27"/>
        <v>1020546</v>
      </c>
      <c r="D36" s="539">
        <f t="shared" si="27"/>
        <v>1158207.0999999999</v>
      </c>
      <c r="E36" s="540">
        <f aca="true" t="shared" si="32" ref="E36:R36">SUM(E12:E35)</f>
        <v>980000</v>
      </c>
      <c r="F36" s="540">
        <f t="shared" si="32"/>
        <v>1027291.7</v>
      </c>
      <c r="G36" s="540">
        <f>SUM(G12:G35)</f>
        <v>27717</v>
      </c>
      <c r="H36" s="540">
        <f>SUM(H12:H35)</f>
        <v>122495.00000000001</v>
      </c>
      <c r="I36" s="540">
        <f>SUM(I12:I35)</f>
        <v>12829</v>
      </c>
      <c r="J36" s="540">
        <f>SUM(J12:J35)</f>
        <v>8420.400000000001</v>
      </c>
      <c r="K36" s="540">
        <f t="shared" si="32"/>
        <v>0</v>
      </c>
      <c r="L36" s="540">
        <f t="shared" si="32"/>
        <v>0</v>
      </c>
      <c r="M36" s="540">
        <f t="shared" si="32"/>
        <v>8750</v>
      </c>
      <c r="N36" s="540">
        <f t="shared" si="32"/>
        <v>5424</v>
      </c>
      <c r="O36" s="541">
        <f t="shared" si="28"/>
        <v>169191.30000000002</v>
      </c>
      <c r="P36" s="541">
        <f t="shared" si="28"/>
        <v>227600.5</v>
      </c>
      <c r="Q36" s="540">
        <f t="shared" si="32"/>
        <v>29132.6</v>
      </c>
      <c r="R36" s="540">
        <f t="shared" si="32"/>
        <v>40979.200000000004</v>
      </c>
      <c r="S36" s="540">
        <f>SUM(S12:S35)</f>
        <v>24983</v>
      </c>
      <c r="T36" s="540">
        <f>SUM(T12:T35)</f>
        <v>23914.499999999996</v>
      </c>
      <c r="U36" s="537" t="s">
        <v>286</v>
      </c>
      <c r="V36" s="538" t="s">
        <v>129</v>
      </c>
      <c r="W36" s="540">
        <f aca="true" t="shared" si="33" ref="W36:AJ36">SUM(W12:W35)</f>
        <v>89040</v>
      </c>
      <c r="X36" s="540">
        <f t="shared" si="33"/>
        <v>116869.79999999999</v>
      </c>
      <c r="Y36" s="540">
        <f t="shared" si="33"/>
        <v>196</v>
      </c>
      <c r="Z36" s="540">
        <f t="shared" si="33"/>
        <v>210</v>
      </c>
      <c r="AA36" s="540">
        <f t="shared" si="33"/>
        <v>11047</v>
      </c>
      <c r="AB36" s="540">
        <f t="shared" si="33"/>
        <v>31513.2</v>
      </c>
      <c r="AC36" s="540">
        <f t="shared" si="33"/>
        <v>14792.7</v>
      </c>
      <c r="AD36" s="540">
        <f>SUM(AD12:AD35)</f>
        <v>14113.8</v>
      </c>
      <c r="AE36" s="540">
        <f t="shared" si="29"/>
        <v>1198487.3</v>
      </c>
      <c r="AF36" s="540">
        <f t="shared" si="29"/>
        <v>1391231.5999999999</v>
      </c>
      <c r="AG36" s="540">
        <f t="shared" si="33"/>
        <v>58000</v>
      </c>
      <c r="AH36" s="540">
        <f t="shared" si="33"/>
        <v>76057.7</v>
      </c>
      <c r="AI36" s="540">
        <f t="shared" si="33"/>
        <v>34355</v>
      </c>
      <c r="AJ36" s="540">
        <f t="shared" si="33"/>
        <v>49153.6</v>
      </c>
      <c r="AK36" s="540">
        <f>SUM(AK12:AK35)</f>
        <v>49000</v>
      </c>
      <c r="AL36" s="542">
        <f>SUM(AL12:AL35)</f>
        <v>100350.5</v>
      </c>
      <c r="AM36" s="543">
        <f t="shared" si="3"/>
        <v>141355</v>
      </c>
      <c r="AN36" s="543">
        <f t="shared" si="3"/>
        <v>225561.8</v>
      </c>
      <c r="AO36" s="537" t="s">
        <v>286</v>
      </c>
      <c r="AP36" s="538" t="s">
        <v>129</v>
      </c>
      <c r="AQ36" s="540">
        <f t="shared" si="30"/>
        <v>1339842.3</v>
      </c>
      <c r="AR36" s="540">
        <f>AF36+AN36</f>
        <v>1616793.4</v>
      </c>
      <c r="AS36" s="540">
        <f t="shared" si="6"/>
        <v>120.67042516869336</v>
      </c>
      <c r="AT36" s="540">
        <f aca="true" t="shared" si="34" ref="AT36:AY36">SUM(AT12:AT35)</f>
        <v>28070</v>
      </c>
      <c r="AU36" s="540">
        <f t="shared" si="34"/>
        <v>54556.3</v>
      </c>
      <c r="AV36" s="540">
        <f t="shared" si="34"/>
        <v>160000</v>
      </c>
      <c r="AW36" s="540">
        <f t="shared" si="34"/>
        <v>215657.8</v>
      </c>
      <c r="AX36" s="540">
        <f t="shared" si="34"/>
        <v>21872.8</v>
      </c>
      <c r="AY36" s="540">
        <f t="shared" si="34"/>
        <v>19570.4</v>
      </c>
      <c r="AZ36" s="540">
        <f>SUM(AZ35)</f>
        <v>20000</v>
      </c>
      <c r="BA36" s="540">
        <f>SUM(BA35)</f>
        <v>68473.1</v>
      </c>
      <c r="BB36" s="540">
        <f>SUM(BB35)</f>
        <v>15000</v>
      </c>
      <c r="BC36" s="540">
        <f>SUM(BC35)</f>
        <v>65351.6</v>
      </c>
      <c r="BD36" s="544">
        <f>SUM(BD12:BD35)</f>
        <v>2000</v>
      </c>
      <c r="BE36" s="540">
        <f>SUM(BE12:BE35)</f>
        <v>4544</v>
      </c>
      <c r="BF36" s="540">
        <f>SUM(BF12:BF35)</f>
        <v>13000</v>
      </c>
      <c r="BG36" s="540">
        <f>SUM(BG12:BG35)</f>
        <v>28300</v>
      </c>
      <c r="BH36" s="545" t="s">
        <v>286</v>
      </c>
      <c r="BI36" s="546" t="s">
        <v>129</v>
      </c>
      <c r="BJ36" s="540">
        <f>SUM(BJ12:BJ35)</f>
        <v>259942.8</v>
      </c>
      <c r="BK36" s="547">
        <f>SUM(BK12:BK35)</f>
        <v>456453.19999999995</v>
      </c>
      <c r="BL36" s="548">
        <f>BK36/BJ36*100</f>
        <v>175.59755453892163</v>
      </c>
      <c r="BM36" s="549">
        <f t="shared" si="31"/>
        <v>1599785.1</v>
      </c>
      <c r="BN36" s="549">
        <f>AR36+BK36</f>
        <v>2073246.5999999999</v>
      </c>
      <c r="BO36" s="549">
        <f t="shared" si="8"/>
        <v>129.59531877125247</v>
      </c>
      <c r="BP36" s="540">
        <f>SUM(BP12:BP35)</f>
        <v>35032</v>
      </c>
      <c r="BQ36" s="540">
        <f aca="true" t="shared" si="35" ref="BQ36:BX36">SUM(BQ12:BQ35)</f>
        <v>71694</v>
      </c>
      <c r="BR36" s="540">
        <f t="shared" si="35"/>
        <v>128480</v>
      </c>
      <c r="BS36" s="540">
        <f>SUM(BS12:BS35)</f>
        <v>182330.2</v>
      </c>
      <c r="BT36" s="542">
        <f t="shared" si="35"/>
        <v>24500</v>
      </c>
      <c r="BU36" s="542">
        <f>SUM(BU12:BU35)</f>
        <v>25291.2</v>
      </c>
      <c r="BV36" s="542">
        <f>SUM(BV12:BV35)</f>
        <v>13705.3</v>
      </c>
      <c r="BW36" s="542">
        <f>SUM(BW12:BW35)</f>
        <v>11343.2</v>
      </c>
      <c r="BX36" s="540">
        <f t="shared" si="35"/>
        <v>201717.3</v>
      </c>
      <c r="BY36" s="540">
        <f>SUM(BY12:BY35)</f>
        <v>290658.60000000003</v>
      </c>
      <c r="BZ36" s="540">
        <f>SUM(BZ12:BZ35)</f>
        <v>1801502.4000000001</v>
      </c>
      <c r="CA36" s="540">
        <f>SUM(CA12:CA35)</f>
        <v>2363905.1999999997</v>
      </c>
      <c r="CB36" s="541">
        <f t="shared" si="11"/>
        <v>131.21854292284038</v>
      </c>
      <c r="CC36" s="550"/>
      <c r="CF36" s="543"/>
      <c r="CG36" s="543"/>
      <c r="CH36" s="552"/>
      <c r="CI36" s="553"/>
      <c r="CJ36" s="554"/>
      <c r="CK36" s="554"/>
      <c r="CL36" s="543"/>
      <c r="CM36" s="543"/>
      <c r="CN36" s="543"/>
      <c r="CO36" s="543"/>
      <c r="CP36" s="554"/>
      <c r="CQ36" s="554"/>
      <c r="CR36" s="543"/>
      <c r="CS36" s="543"/>
      <c r="CT36" s="543"/>
    </row>
    <row r="37" spans="1:98" s="525" customFormat="1" ht="14.25" customHeight="1">
      <c r="A37" s="511" t="s">
        <v>1023</v>
      </c>
      <c r="B37" s="555" t="s">
        <v>1258</v>
      </c>
      <c r="C37" s="556">
        <v>630838</v>
      </c>
      <c r="D37" s="556">
        <v>800704.5</v>
      </c>
      <c r="E37" s="557">
        <v>596900</v>
      </c>
      <c r="F37" s="557">
        <v>755930</v>
      </c>
      <c r="G37" s="558">
        <v>27750</v>
      </c>
      <c r="H37" s="558">
        <v>33978.5</v>
      </c>
      <c r="I37" s="558">
        <v>6188</v>
      </c>
      <c r="J37" s="558">
        <v>4694.4</v>
      </c>
      <c r="K37" s="559">
        <v>0</v>
      </c>
      <c r="L37" s="558">
        <v>6101.6</v>
      </c>
      <c r="M37" s="557">
        <v>8500</v>
      </c>
      <c r="N37" s="557">
        <v>4669.4</v>
      </c>
      <c r="O37" s="560">
        <v>103327.7</v>
      </c>
      <c r="P37" s="558">
        <v>179717.8</v>
      </c>
      <c r="Q37" s="558">
        <v>16666</v>
      </c>
      <c r="R37" s="558">
        <v>18300.4</v>
      </c>
      <c r="S37" s="559">
        <v>15020</v>
      </c>
      <c r="T37" s="558">
        <v>61427.7</v>
      </c>
      <c r="U37" s="558"/>
      <c r="V37" s="558"/>
      <c r="W37" s="558">
        <v>63506.7</v>
      </c>
      <c r="X37" s="558">
        <v>82242.7</v>
      </c>
      <c r="Y37" s="558">
        <v>0</v>
      </c>
      <c r="Z37" s="558">
        <v>260</v>
      </c>
      <c r="AA37" s="560">
        <v>4515</v>
      </c>
      <c r="AB37" s="558">
        <v>10480.7</v>
      </c>
      <c r="AC37" s="558">
        <v>3620</v>
      </c>
      <c r="AD37" s="558">
        <v>7006.3</v>
      </c>
      <c r="AE37" s="560">
        <v>742665.7</v>
      </c>
      <c r="AF37" s="558">
        <v>985091.7</v>
      </c>
      <c r="AG37" s="558">
        <v>25782</v>
      </c>
      <c r="AH37" s="558">
        <v>39349.3</v>
      </c>
      <c r="AI37" s="558">
        <v>23445</v>
      </c>
      <c r="AJ37" s="561">
        <v>35591.1</v>
      </c>
      <c r="AK37" s="558">
        <v>90900</v>
      </c>
      <c r="AL37" s="558">
        <v>84259</v>
      </c>
      <c r="AM37" s="561">
        <v>140127</v>
      </c>
      <c r="AN37" s="561">
        <v>159199.4</v>
      </c>
      <c r="AO37" s="558"/>
      <c r="AP37" s="558"/>
      <c r="AQ37" s="558">
        <v>882792.7</v>
      </c>
      <c r="AR37" s="558">
        <v>1144291.1</v>
      </c>
      <c r="AS37" s="562">
        <v>129.6</v>
      </c>
      <c r="AT37" s="557">
        <v>22485</v>
      </c>
      <c r="AU37" s="557">
        <v>26101.3</v>
      </c>
      <c r="AV37" s="557">
        <v>132500</v>
      </c>
      <c r="AW37" s="558">
        <v>152852.2</v>
      </c>
      <c r="AX37" s="558">
        <v>28982</v>
      </c>
      <c r="AY37" s="558">
        <v>14024.8</v>
      </c>
      <c r="AZ37" s="558">
        <v>120000</v>
      </c>
      <c r="BA37" s="558">
        <v>50877</v>
      </c>
      <c r="BB37" s="560">
        <v>84000</v>
      </c>
      <c r="BC37" s="558">
        <v>2676</v>
      </c>
      <c r="BD37" s="558">
        <v>0</v>
      </c>
      <c r="BE37" s="558">
        <v>4797.8</v>
      </c>
      <c r="BF37" s="558">
        <v>15000</v>
      </c>
      <c r="BG37" s="558">
        <v>16242.3</v>
      </c>
      <c r="BH37" s="558"/>
      <c r="BI37" s="558"/>
      <c r="BJ37" s="563">
        <v>327367</v>
      </c>
      <c r="BK37" s="564">
        <v>267571.4</v>
      </c>
      <c r="BL37" s="565">
        <v>81.73</v>
      </c>
      <c r="BM37" s="566">
        <v>1210159.7</v>
      </c>
      <c r="BN37" s="567">
        <v>1411862.5</v>
      </c>
      <c r="BO37" s="568">
        <f t="shared" si="8"/>
        <v>116.66745306425258</v>
      </c>
      <c r="BP37" s="558">
        <v>38000.8</v>
      </c>
      <c r="BQ37" s="558">
        <v>49478.6</v>
      </c>
      <c r="BR37" s="558">
        <v>132290</v>
      </c>
      <c r="BS37" s="558">
        <v>151254.9</v>
      </c>
      <c r="BT37" s="560">
        <v>28639.6</v>
      </c>
      <c r="BU37" s="560">
        <v>28639.6</v>
      </c>
      <c r="BV37" s="559"/>
      <c r="BW37" s="559"/>
      <c r="BX37" s="561">
        <v>198930.4</v>
      </c>
      <c r="BY37" s="561">
        <v>229373.1</v>
      </c>
      <c r="BZ37" s="561">
        <v>1409090.1</v>
      </c>
      <c r="CA37" s="561">
        <v>1641235.6</v>
      </c>
      <c r="CB37" s="569">
        <f t="shared" si="11"/>
        <v>116.47485139523725</v>
      </c>
      <c r="CC37" s="522"/>
      <c r="CF37" s="521"/>
      <c r="CG37" s="522"/>
      <c r="CH37" s="522"/>
      <c r="CI37" s="522"/>
      <c r="CJ37" s="380"/>
      <c r="CK37" s="380"/>
      <c r="CL37" s="522"/>
      <c r="CM37" s="522"/>
      <c r="CN37" s="522"/>
      <c r="CO37" s="522"/>
      <c r="CP37" s="522"/>
      <c r="CQ37" s="522"/>
      <c r="CR37" s="522"/>
      <c r="CS37" s="522"/>
      <c r="CT37" s="522"/>
    </row>
    <row r="38" spans="1:103" ht="12.75">
      <c r="A38" s="479"/>
      <c r="B38" s="479"/>
      <c r="C38" s="529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522"/>
      <c r="P38" s="318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G38" s="531"/>
      <c r="AH38" s="531"/>
      <c r="AI38" s="531"/>
      <c r="AJ38" s="531"/>
      <c r="AK38" s="531"/>
      <c r="AL38" s="531"/>
      <c r="AO38" s="531"/>
      <c r="AP38" s="531"/>
      <c r="AQ38" s="522"/>
      <c r="AR38" s="522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1"/>
      <c r="BF38" s="522"/>
      <c r="BG38" s="531"/>
      <c r="BH38" s="531"/>
      <c r="BI38" s="531"/>
      <c r="BJ38" s="531"/>
      <c r="BK38" s="531"/>
      <c r="BL38" s="570"/>
      <c r="BM38" s="522"/>
      <c r="BN38" s="522"/>
      <c r="BO38" s="531"/>
      <c r="BP38" s="531"/>
      <c r="BQ38" s="479" t="s">
        <v>1259</v>
      </c>
      <c r="BR38" s="531"/>
      <c r="BS38" s="531"/>
      <c r="BT38" s="531"/>
      <c r="BU38" s="531"/>
      <c r="BV38" s="531"/>
      <c r="BW38" s="531"/>
      <c r="BX38" s="531"/>
      <c r="BY38" s="531"/>
      <c r="BZ38" s="502"/>
      <c r="CA38" s="502"/>
      <c r="CB38" s="502"/>
      <c r="CC38" s="502"/>
      <c r="CD38" s="531"/>
      <c r="CE38" s="531"/>
      <c r="CF38" s="462"/>
      <c r="CG38" s="462"/>
      <c r="CH38" s="462"/>
      <c r="CI38" s="462"/>
      <c r="CJ38" s="462"/>
      <c r="CK38" s="462"/>
      <c r="CL38" s="462"/>
      <c r="CM38" s="462"/>
      <c r="CN38" s="531"/>
      <c r="CO38" s="531"/>
      <c r="CP38" s="531"/>
      <c r="CQ38" s="531"/>
      <c r="CR38" s="531"/>
      <c r="CS38" s="531"/>
      <c r="CT38" s="462"/>
      <c r="CX38" s="531"/>
      <c r="CY38" s="531"/>
    </row>
    <row r="39" spans="1:97" ht="12.75">
      <c r="A39" s="479"/>
      <c r="B39" s="479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522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83"/>
      <c r="BL39" s="522"/>
      <c r="BM39" s="522"/>
      <c r="BN39" s="480"/>
      <c r="BO39" s="479"/>
      <c r="BP39" s="479"/>
      <c r="BQ39" s="480"/>
      <c r="BR39" s="480"/>
      <c r="BS39" s="480"/>
      <c r="BT39" s="480"/>
      <c r="BU39" s="480"/>
      <c r="BV39" s="480"/>
      <c r="BX39" s="479"/>
      <c r="BY39" s="479"/>
      <c r="BZ39" s="479"/>
      <c r="CA39" s="479"/>
      <c r="CB39" s="480"/>
      <c r="CC39" s="507"/>
      <c r="CD39" s="507"/>
      <c r="CE39" s="462"/>
      <c r="CF39" s="462"/>
      <c r="CG39" s="462"/>
      <c r="CH39" s="462"/>
      <c r="CI39" s="462"/>
      <c r="CJ39" s="462"/>
      <c r="CK39" s="462"/>
      <c r="CL39" s="462"/>
      <c r="CM39" s="462"/>
      <c r="CN39" s="462"/>
      <c r="CO39" s="462"/>
      <c r="CP39" s="462"/>
      <c r="CQ39" s="462"/>
      <c r="CR39" s="462"/>
      <c r="CS39" s="462"/>
    </row>
    <row r="40" spans="1:98" ht="12.75">
      <c r="A40" s="479"/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79"/>
      <c r="AH40" s="479"/>
      <c r="AI40" s="479"/>
      <c r="AJ40" s="479"/>
      <c r="AK40" s="479"/>
      <c r="AL40" s="479"/>
      <c r="AM40" s="480"/>
      <c r="AN40" s="480"/>
      <c r="AO40" s="479"/>
      <c r="AP40" s="479"/>
      <c r="AQ40" s="479"/>
      <c r="AR40" s="479"/>
      <c r="AS40" s="479"/>
      <c r="AT40" s="479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571"/>
      <c r="BM40" s="479"/>
      <c r="BN40" s="479"/>
      <c r="BO40" s="479"/>
      <c r="BP40" s="479"/>
      <c r="BQ40" s="480"/>
      <c r="BR40" s="480"/>
      <c r="BS40" s="480"/>
      <c r="BT40" s="522"/>
      <c r="BU40" s="522"/>
      <c r="BV40" s="480"/>
      <c r="BW40" s="480"/>
      <c r="BY40" s="479"/>
      <c r="BZ40" s="479"/>
      <c r="CA40" s="479"/>
      <c r="CB40" s="479"/>
      <c r="CC40" s="480"/>
      <c r="CD40" s="470"/>
      <c r="CE40" s="470"/>
      <c r="CF40" s="462"/>
      <c r="CG40" s="462"/>
      <c r="CH40" s="462"/>
      <c r="CI40" s="462"/>
      <c r="CJ40" s="462"/>
      <c r="CK40" s="462"/>
      <c r="CL40" s="462"/>
      <c r="CM40" s="462"/>
      <c r="CN40" s="462"/>
      <c r="CO40" s="462"/>
      <c r="CP40" s="462"/>
      <c r="CQ40" s="462"/>
      <c r="CR40" s="462"/>
      <c r="CS40" s="462"/>
      <c r="CT40" s="462"/>
    </row>
    <row r="41" spans="16:98" ht="12.75">
      <c r="P41" s="318"/>
      <c r="BM41" s="318"/>
      <c r="BN41" s="318"/>
      <c r="BT41" s="527"/>
      <c r="BU41" s="527"/>
      <c r="BZ41" s="885"/>
      <c r="CA41" s="885"/>
      <c r="CB41" s="885"/>
      <c r="CF41" s="462"/>
      <c r="CG41" s="462"/>
      <c r="CH41" s="462"/>
      <c r="CI41" s="462"/>
      <c r="CJ41" s="462"/>
      <c r="CK41" s="462"/>
      <c r="CL41" s="462"/>
      <c r="CM41" s="462"/>
      <c r="CN41" s="462"/>
      <c r="CO41" s="462"/>
      <c r="CP41" s="462"/>
      <c r="CQ41" s="462"/>
      <c r="CR41" s="462"/>
      <c r="CS41" s="462"/>
      <c r="CT41" s="462"/>
    </row>
    <row r="42" spans="15:98" ht="12.75">
      <c r="O42" s="521"/>
      <c r="P42" s="521"/>
      <c r="BN42" s="318"/>
      <c r="BT42" s="527"/>
      <c r="BU42" s="527"/>
      <c r="CF42" s="462"/>
      <c r="CG42" s="462"/>
      <c r="CH42" s="462"/>
      <c r="CI42" s="462"/>
      <c r="CJ42" s="462"/>
      <c r="CK42" s="462"/>
      <c r="CL42" s="462"/>
      <c r="CM42" s="462"/>
      <c r="CN42" s="462"/>
      <c r="CO42" s="462"/>
      <c r="CP42" s="462"/>
      <c r="CQ42" s="462"/>
      <c r="CR42" s="462"/>
      <c r="CS42" s="462"/>
      <c r="CT42" s="462"/>
    </row>
    <row r="43" spans="17:98" ht="12.75">
      <c r="Q43" s="521"/>
      <c r="BT43" s="527"/>
      <c r="BU43" s="527"/>
      <c r="CF43" s="462"/>
      <c r="CG43" s="462"/>
      <c r="CH43" s="462"/>
      <c r="CI43" s="462"/>
      <c r="CJ43" s="462"/>
      <c r="CK43" s="462"/>
      <c r="CL43" s="462"/>
      <c r="CM43" s="462"/>
      <c r="CN43" s="462"/>
      <c r="CO43" s="462"/>
      <c r="CP43" s="462"/>
      <c r="CQ43" s="462"/>
      <c r="CR43" s="462"/>
      <c r="CS43" s="462"/>
      <c r="CT43" s="462"/>
    </row>
    <row r="44" spans="16:97" ht="12.75">
      <c r="P44" s="521"/>
      <c r="BK44" s="572"/>
      <c r="BL44" s="441"/>
      <c r="BT44" s="527"/>
      <c r="BU44" s="527"/>
      <c r="CE44" s="462"/>
      <c r="CF44" s="462"/>
      <c r="CG44" s="462"/>
      <c r="CH44" s="462"/>
      <c r="CI44" s="462"/>
      <c r="CJ44" s="462"/>
      <c r="CK44" s="462"/>
      <c r="CL44" s="462"/>
      <c r="CM44" s="462"/>
      <c r="CN44" s="462"/>
      <c r="CO44" s="462"/>
      <c r="CP44" s="462"/>
      <c r="CQ44" s="462"/>
      <c r="CR44" s="462"/>
      <c r="CS44" s="462"/>
    </row>
    <row r="45" spans="17:98" ht="12.75">
      <c r="Q45" s="521"/>
      <c r="BT45" s="534"/>
      <c r="BU45" s="534"/>
      <c r="CF45" s="462"/>
      <c r="CG45" s="462"/>
      <c r="CH45" s="462"/>
      <c r="CI45" s="462"/>
      <c r="CJ45" s="462"/>
      <c r="CK45" s="462"/>
      <c r="CL45" s="462"/>
      <c r="CM45" s="462"/>
      <c r="CN45" s="462"/>
      <c r="CO45" s="462"/>
      <c r="CP45" s="462"/>
      <c r="CQ45" s="462"/>
      <c r="CR45" s="462"/>
      <c r="CS45" s="462"/>
      <c r="CT45" s="462"/>
    </row>
    <row r="46" spans="17:98" ht="12.75">
      <c r="Q46" s="521"/>
      <c r="R46" s="521"/>
      <c r="CF46" s="462"/>
      <c r="CG46" s="462"/>
      <c r="CH46" s="462"/>
      <c r="CI46" s="462"/>
      <c r="CJ46" s="462"/>
      <c r="CK46" s="462"/>
      <c r="CL46" s="462"/>
      <c r="CM46" s="462"/>
      <c r="CN46" s="462"/>
      <c r="CO46" s="462"/>
      <c r="CP46" s="462"/>
      <c r="CQ46" s="462"/>
      <c r="CR46" s="462"/>
      <c r="CS46" s="462"/>
      <c r="CT46" s="462"/>
    </row>
    <row r="47" spans="17:98" ht="12.75">
      <c r="Q47" s="521"/>
      <c r="CF47" s="462"/>
      <c r="CG47" s="462"/>
      <c r="CH47" s="462"/>
      <c r="CI47" s="462"/>
      <c r="CJ47" s="462"/>
      <c r="CK47" s="462"/>
      <c r="CL47" s="462"/>
      <c r="CM47" s="462"/>
      <c r="CN47" s="462"/>
      <c r="CO47" s="462"/>
      <c r="CP47" s="462"/>
      <c r="CQ47" s="462"/>
      <c r="CR47" s="462"/>
      <c r="CS47" s="462"/>
      <c r="CT47" s="462"/>
    </row>
    <row r="48" spans="17:98" ht="12.75">
      <c r="Q48" s="521"/>
      <c r="CF48" s="462"/>
      <c r="CG48" s="462"/>
      <c r="CH48" s="462"/>
      <c r="CI48" s="462"/>
      <c r="CJ48" s="462"/>
      <c r="CK48" s="462"/>
      <c r="CL48" s="462"/>
      <c r="CM48" s="462"/>
      <c r="CN48" s="462"/>
      <c r="CO48" s="462"/>
      <c r="CP48" s="462"/>
      <c r="CQ48" s="462"/>
      <c r="CR48" s="462"/>
      <c r="CS48" s="462"/>
      <c r="CT48" s="462"/>
    </row>
    <row r="49" spans="17:98" ht="12.75">
      <c r="Q49" s="521"/>
      <c r="CF49" s="462"/>
      <c r="CG49" s="462"/>
      <c r="CH49" s="462"/>
      <c r="CI49" s="462"/>
      <c r="CJ49" s="462"/>
      <c r="CK49" s="462"/>
      <c r="CL49" s="462"/>
      <c r="CM49" s="462"/>
      <c r="CN49" s="462"/>
      <c r="CO49" s="462"/>
      <c r="CP49" s="462"/>
      <c r="CQ49" s="462"/>
      <c r="CR49" s="462"/>
      <c r="CS49" s="462"/>
      <c r="CT49" s="462"/>
    </row>
    <row r="50" spans="17:98" ht="12.75">
      <c r="Q50" s="521"/>
      <c r="CF50" s="462"/>
      <c r="CG50" s="462"/>
      <c r="CH50" s="462"/>
      <c r="CI50" s="462"/>
      <c r="CJ50" s="462"/>
      <c r="CK50" s="462"/>
      <c r="CL50" s="462"/>
      <c r="CM50" s="462"/>
      <c r="CN50" s="462"/>
      <c r="CO50" s="462"/>
      <c r="CP50" s="462"/>
      <c r="CQ50" s="462"/>
      <c r="CR50" s="462"/>
      <c r="CS50" s="462"/>
      <c r="CT50" s="462"/>
    </row>
    <row r="51" spans="17:98" ht="12.75">
      <c r="Q51" s="521"/>
      <c r="AQ51" s="886"/>
      <c r="AR51" s="886"/>
      <c r="CF51" s="462"/>
      <c r="CG51" s="462"/>
      <c r="CH51" s="462"/>
      <c r="CI51" s="462"/>
      <c r="CJ51" s="462"/>
      <c r="CK51" s="462"/>
      <c r="CL51" s="462"/>
      <c r="CM51" s="462"/>
      <c r="CN51" s="462"/>
      <c r="CO51" s="462"/>
      <c r="CP51" s="462"/>
      <c r="CQ51" s="462"/>
      <c r="CR51" s="462"/>
      <c r="CS51" s="462"/>
      <c r="CT51" s="462"/>
    </row>
    <row r="52" spans="17:98" ht="12.75">
      <c r="Q52" s="521"/>
      <c r="AQ52" s="886"/>
      <c r="AR52" s="886"/>
      <c r="CF52" s="462"/>
      <c r="CG52" s="462"/>
      <c r="CH52" s="462"/>
      <c r="CI52" s="462"/>
      <c r="CJ52" s="462"/>
      <c r="CK52" s="462"/>
      <c r="CL52" s="462"/>
      <c r="CM52" s="462"/>
      <c r="CN52" s="462"/>
      <c r="CO52" s="462"/>
      <c r="CP52" s="462"/>
      <c r="CQ52" s="462"/>
      <c r="CR52" s="462"/>
      <c r="CS52" s="462"/>
      <c r="CT52" s="462"/>
    </row>
    <row r="53" spans="17:98" ht="12.75">
      <c r="Q53" s="521"/>
      <c r="AQ53" s="507"/>
      <c r="AR53" s="507"/>
      <c r="CF53" s="462"/>
      <c r="CG53" s="462"/>
      <c r="CH53" s="462"/>
      <c r="CI53" s="462"/>
      <c r="CJ53" s="462"/>
      <c r="CK53" s="462"/>
      <c r="CL53" s="462"/>
      <c r="CM53" s="462"/>
      <c r="CN53" s="462"/>
      <c r="CO53" s="462"/>
      <c r="CP53" s="462"/>
      <c r="CQ53" s="462"/>
      <c r="CR53" s="462"/>
      <c r="CS53" s="462"/>
      <c r="CT53" s="462"/>
    </row>
    <row r="54" spans="17:98" ht="12.75">
      <c r="Q54" s="521"/>
      <c r="AQ54" s="519"/>
      <c r="AR54" s="519"/>
      <c r="CF54" s="462"/>
      <c r="CG54" s="462"/>
      <c r="CH54" s="462"/>
      <c r="CI54" s="462"/>
      <c r="CJ54" s="462"/>
      <c r="CK54" s="462"/>
      <c r="CL54" s="462"/>
      <c r="CM54" s="462"/>
      <c r="CN54" s="462"/>
      <c r="CO54" s="462"/>
      <c r="CP54" s="462"/>
      <c r="CQ54" s="462"/>
      <c r="CR54" s="462"/>
      <c r="CS54" s="462"/>
      <c r="CT54" s="462"/>
    </row>
    <row r="55" spans="17:98" ht="12.75">
      <c r="Q55" s="521"/>
      <c r="AQ55" s="522"/>
      <c r="AR55" s="522"/>
      <c r="CF55" s="462"/>
      <c r="CG55" s="462"/>
      <c r="CH55" s="462"/>
      <c r="CI55" s="462"/>
      <c r="CJ55" s="462"/>
      <c r="CK55" s="462"/>
      <c r="CL55" s="462"/>
      <c r="CM55" s="462"/>
      <c r="CN55" s="462"/>
      <c r="CO55" s="462"/>
      <c r="CP55" s="462"/>
      <c r="CQ55" s="462"/>
      <c r="CR55" s="462"/>
      <c r="CS55" s="462"/>
      <c r="CT55" s="462"/>
    </row>
    <row r="56" spans="17:98" ht="12.75">
      <c r="Q56" s="521"/>
      <c r="AQ56" s="522"/>
      <c r="AR56" s="522"/>
      <c r="CF56" s="462"/>
      <c r="CG56" s="462"/>
      <c r="CH56" s="462"/>
      <c r="CI56" s="462"/>
      <c r="CJ56" s="462"/>
      <c r="CK56" s="462"/>
      <c r="CL56" s="462"/>
      <c r="CM56" s="462"/>
      <c r="CN56" s="462"/>
      <c r="CO56" s="462"/>
      <c r="CP56" s="462"/>
      <c r="CQ56" s="462"/>
      <c r="CR56" s="462"/>
      <c r="CS56" s="462"/>
      <c r="CT56" s="462"/>
    </row>
    <row r="57" spans="17:98" ht="12.75">
      <c r="Q57" s="521"/>
      <c r="AQ57" s="522"/>
      <c r="AR57" s="522"/>
      <c r="CF57" s="462"/>
      <c r="CG57" s="462"/>
      <c r="CH57" s="462"/>
      <c r="CI57" s="462"/>
      <c r="CJ57" s="462"/>
      <c r="CK57" s="462"/>
      <c r="CL57" s="462"/>
      <c r="CM57" s="462"/>
      <c r="CN57" s="462"/>
      <c r="CO57" s="462"/>
      <c r="CP57" s="462"/>
      <c r="CQ57" s="462"/>
      <c r="CR57" s="462"/>
      <c r="CS57" s="462"/>
      <c r="CT57" s="462"/>
    </row>
    <row r="58" spans="17:44" ht="12.75">
      <c r="Q58" s="521"/>
      <c r="AQ58" s="522"/>
      <c r="AR58" s="522"/>
    </row>
    <row r="59" spans="17:44" ht="12.75">
      <c r="Q59" s="521"/>
      <c r="AQ59" s="522"/>
      <c r="AR59" s="522"/>
    </row>
    <row r="60" spans="17:44" ht="12.75">
      <c r="Q60" s="521"/>
      <c r="AQ60" s="522"/>
      <c r="AR60" s="522"/>
    </row>
    <row r="61" spans="17:44" ht="12.75">
      <c r="Q61" s="521"/>
      <c r="AQ61" s="522"/>
      <c r="AR61" s="522"/>
    </row>
    <row r="62" spans="17:44" ht="12.75">
      <c r="Q62" s="521"/>
      <c r="AQ62" s="522"/>
      <c r="AR62" s="522"/>
    </row>
    <row r="63" spans="17:44" ht="12.75">
      <c r="Q63" s="521"/>
      <c r="AQ63" s="522"/>
      <c r="AR63" s="522"/>
    </row>
    <row r="64" spans="17:44" ht="12.75">
      <c r="Q64" s="521"/>
      <c r="AQ64" s="522"/>
      <c r="AR64" s="522"/>
    </row>
    <row r="65" spans="17:44" ht="12.75">
      <c r="Q65" s="521"/>
      <c r="AQ65" s="522"/>
      <c r="AR65" s="522"/>
    </row>
    <row r="66" spans="17:44" ht="12.75">
      <c r="Q66" s="521"/>
      <c r="AQ66" s="522"/>
      <c r="AR66" s="522"/>
    </row>
    <row r="67" spans="43:44" ht="12.75">
      <c r="AQ67" s="522"/>
      <c r="AR67" s="522"/>
    </row>
    <row r="68" spans="43:44" ht="12.75">
      <c r="AQ68" s="522"/>
      <c r="AR68" s="522"/>
    </row>
    <row r="69" spans="43:44" ht="12.75">
      <c r="AQ69" s="522"/>
      <c r="AR69" s="522"/>
    </row>
    <row r="70" spans="43:44" ht="12.75">
      <c r="AQ70" s="522"/>
      <c r="AR70" s="522"/>
    </row>
    <row r="71" spans="43:44" ht="12.75">
      <c r="AQ71" s="522"/>
      <c r="AR71" s="522"/>
    </row>
    <row r="72" spans="43:44" ht="12.75">
      <c r="AQ72" s="522"/>
      <c r="AR72" s="522"/>
    </row>
    <row r="73" spans="43:44" ht="12.75">
      <c r="AQ73" s="522"/>
      <c r="AR73" s="522"/>
    </row>
    <row r="74" spans="43:44" ht="12.75">
      <c r="AQ74" s="522"/>
      <c r="AR74" s="522"/>
    </row>
    <row r="75" spans="43:44" ht="12.75">
      <c r="AQ75" s="522"/>
      <c r="AR75" s="522"/>
    </row>
    <row r="76" spans="43:44" ht="12.75">
      <c r="AQ76" s="522"/>
      <c r="AR76" s="522"/>
    </row>
    <row r="77" spans="43:44" ht="12.75">
      <c r="AQ77" s="522"/>
      <c r="AR77" s="522"/>
    </row>
    <row r="78" spans="43:44" ht="12.75">
      <c r="AQ78" s="522"/>
      <c r="AR78" s="522"/>
    </row>
    <row r="79" spans="43:44" ht="12.75">
      <c r="AQ79" s="522"/>
      <c r="AR79" s="522"/>
    </row>
    <row r="80" spans="43:44" ht="12.75">
      <c r="AQ80" s="522"/>
      <c r="AR80" s="522"/>
    </row>
  </sheetData>
  <sheetProtection/>
  <mergeCells count="83">
    <mergeCell ref="C7:D8"/>
    <mergeCell ref="E7:L7"/>
    <mergeCell ref="M7:N8"/>
    <mergeCell ref="O7:P8"/>
    <mergeCell ref="Q7:T7"/>
    <mergeCell ref="W7:AD7"/>
    <mergeCell ref="Y8:Z8"/>
    <mergeCell ref="AA8:AB8"/>
    <mergeCell ref="AC8:AD8"/>
    <mergeCell ref="AE7:AF8"/>
    <mergeCell ref="AG7:AH8"/>
    <mergeCell ref="AI7:AJ8"/>
    <mergeCell ref="AK7:AL8"/>
    <mergeCell ref="AM7:AN8"/>
    <mergeCell ref="AO7:AO11"/>
    <mergeCell ref="AI9:AJ9"/>
    <mergeCell ref="AK9:AL9"/>
    <mergeCell ref="AM9:AN9"/>
    <mergeCell ref="AX7:AY8"/>
    <mergeCell ref="AZ7:BA8"/>
    <mergeCell ref="AQ9:AR9"/>
    <mergeCell ref="AS9:AS11"/>
    <mergeCell ref="AT9:AU9"/>
    <mergeCell ref="AV9:AW9"/>
    <mergeCell ref="BX7:BY8"/>
    <mergeCell ref="BZ7:CB8"/>
    <mergeCell ref="BB7:BC8"/>
    <mergeCell ref="BD7:BG7"/>
    <mergeCell ref="BH7:BH11"/>
    <mergeCell ref="BI7:BI11"/>
    <mergeCell ref="BJ7:BL8"/>
    <mergeCell ref="BM7:BO8"/>
    <mergeCell ref="BD8:BE8"/>
    <mergeCell ref="BF8:BG8"/>
    <mergeCell ref="S8:T8"/>
    <mergeCell ref="W8:X8"/>
    <mergeCell ref="BP7:BQ8"/>
    <mergeCell ref="BR7:BS8"/>
    <mergeCell ref="BT7:BU8"/>
    <mergeCell ref="BV7:BW8"/>
    <mergeCell ref="AP7:AP11"/>
    <mergeCell ref="AQ7:AS8"/>
    <mergeCell ref="AT7:AU8"/>
    <mergeCell ref="AV7:AW8"/>
    <mergeCell ref="Q9:R9"/>
    <mergeCell ref="S9:T9"/>
    <mergeCell ref="CF7:CG8"/>
    <mergeCell ref="CN7:CO7"/>
    <mergeCell ref="CR7:CT8"/>
    <mergeCell ref="E8:F8"/>
    <mergeCell ref="G8:H8"/>
    <mergeCell ref="I8:J8"/>
    <mergeCell ref="K8:L8"/>
    <mergeCell ref="Q8:R8"/>
    <mergeCell ref="AE9:AF9"/>
    <mergeCell ref="AG9:AH9"/>
    <mergeCell ref="CL8:CM8"/>
    <mergeCell ref="CN8:CO8"/>
    <mergeCell ref="C9:D9"/>
    <mergeCell ref="E9:F9"/>
    <mergeCell ref="G9:H9"/>
    <mergeCell ref="K9:L9"/>
    <mergeCell ref="M9:N9"/>
    <mergeCell ref="O9:P9"/>
    <mergeCell ref="A10:B10"/>
    <mergeCell ref="AX9:AY9"/>
    <mergeCell ref="AZ9:BA9"/>
    <mergeCell ref="BB9:BC9"/>
    <mergeCell ref="BD9:BE9"/>
    <mergeCell ref="BF9:BG9"/>
    <mergeCell ref="W9:X9"/>
    <mergeCell ref="Y9:Z9"/>
    <mergeCell ref="AA9:AB9"/>
    <mergeCell ref="AC9:AD9"/>
    <mergeCell ref="BZ41:CB41"/>
    <mergeCell ref="AQ51:AR52"/>
    <mergeCell ref="BP9:BQ9"/>
    <mergeCell ref="BR9:BS9"/>
    <mergeCell ref="BT9:BU9"/>
    <mergeCell ref="BX9:BY9"/>
    <mergeCell ref="BZ9:CA9"/>
    <mergeCell ref="BJ9:BK9"/>
    <mergeCell ref="BM9:BN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7.00390625" style="0" customWidth="1"/>
    <col min="2" max="2" width="10.125" style="0" customWidth="1"/>
    <col min="4" max="4" width="10.75390625" style="0" customWidth="1"/>
    <col min="5" max="5" width="8.625" style="0" customWidth="1"/>
    <col min="6" max="6" width="10.375" style="0" customWidth="1"/>
    <col min="7" max="7" width="11.375" style="314" customWidth="1"/>
    <col min="8" max="99" width="9.125" style="314" customWidth="1"/>
  </cols>
  <sheetData>
    <row r="1" spans="1:6" ht="12.75">
      <c r="A1" s="319" t="s">
        <v>1260</v>
      </c>
      <c r="B1" s="319"/>
      <c r="C1" s="573"/>
      <c r="D1" s="573"/>
      <c r="E1" s="573"/>
      <c r="F1" s="573"/>
    </row>
    <row r="2" spans="1:6" ht="12.75">
      <c r="A2" s="319" t="s">
        <v>1261</v>
      </c>
      <c r="B2" s="319"/>
      <c r="C2" s="574"/>
      <c r="D2" s="319"/>
      <c r="E2" s="52"/>
      <c r="F2" s="18"/>
    </row>
    <row r="3" spans="1:6" ht="12.75">
      <c r="A3" s="391"/>
      <c r="B3" s="391"/>
      <c r="C3" s="391"/>
      <c r="D3" s="391"/>
      <c r="E3" s="49" t="s">
        <v>1262</v>
      </c>
      <c r="F3" s="49"/>
    </row>
    <row r="4" spans="1:6" ht="10.5" customHeight="1">
      <c r="A4" s="382"/>
      <c r="B4" s="575" t="s">
        <v>1263</v>
      </c>
      <c r="C4" s="789" t="s">
        <v>1264</v>
      </c>
      <c r="D4" s="933"/>
      <c r="E4" s="934"/>
      <c r="F4" s="576"/>
    </row>
    <row r="5" spans="1:6" ht="10.5" customHeight="1">
      <c r="A5" s="386" t="s">
        <v>1265</v>
      </c>
      <c r="B5" s="439" t="s">
        <v>1266</v>
      </c>
      <c r="C5" s="383" t="s">
        <v>1267</v>
      </c>
      <c r="D5" s="439" t="s">
        <v>1266</v>
      </c>
      <c r="E5" s="370" t="s">
        <v>1165</v>
      </c>
      <c r="F5" s="387"/>
    </row>
    <row r="6" spans="1:6" ht="10.5" customHeight="1">
      <c r="A6" s="379"/>
      <c r="B6" s="372" t="s">
        <v>1268</v>
      </c>
      <c r="C6" s="402" t="s">
        <v>1269</v>
      </c>
      <c r="D6" s="372" t="s">
        <v>1268</v>
      </c>
      <c r="E6" s="440" t="s">
        <v>1168</v>
      </c>
      <c r="F6" s="423"/>
    </row>
    <row r="7" spans="1:6" ht="10.5" customHeight="1">
      <c r="A7" s="577" t="s">
        <v>1270</v>
      </c>
      <c r="B7" s="578"/>
      <c r="D7" s="579"/>
      <c r="E7" s="395"/>
      <c r="F7" s="580" t="s">
        <v>1271</v>
      </c>
    </row>
    <row r="8" spans="1:7" ht="10.5" customHeight="1">
      <c r="A8" s="386" t="s">
        <v>1272</v>
      </c>
      <c r="B8" s="386">
        <v>578.3</v>
      </c>
      <c r="C8" s="581"/>
      <c r="D8" s="581">
        <v>17</v>
      </c>
      <c r="E8" s="581"/>
      <c r="F8" s="581"/>
      <c r="G8" s="582"/>
    </row>
    <row r="9" spans="1:8" ht="10.5" customHeight="1">
      <c r="A9" s="386" t="s">
        <v>1273</v>
      </c>
      <c r="B9" s="386">
        <v>162554.6</v>
      </c>
      <c r="C9" s="583">
        <v>229547.3</v>
      </c>
      <c r="D9" s="583">
        <v>260029.4</v>
      </c>
      <c r="E9" s="583">
        <f>D9/C9*100</f>
        <v>113.27922393336797</v>
      </c>
      <c r="F9" s="583">
        <f>D9/B9*100</f>
        <v>159.96434428801152</v>
      </c>
      <c r="G9" s="582"/>
      <c r="H9" s="584"/>
    </row>
    <row r="10" spans="1:8" ht="10.5" customHeight="1">
      <c r="A10" s="386" t="s">
        <v>1274</v>
      </c>
      <c r="B10" s="585">
        <v>157042</v>
      </c>
      <c r="C10" s="583">
        <v>229547.3</v>
      </c>
      <c r="D10" s="583">
        <v>244084.5</v>
      </c>
      <c r="E10" s="583">
        <f aca="true" t="shared" si="0" ref="E10:E15">D10/C10*100</f>
        <v>106.33298670905735</v>
      </c>
      <c r="F10" s="583">
        <f aca="true" t="shared" si="1" ref="F10:F15">D10/B10*100</f>
        <v>155.42625539664547</v>
      </c>
      <c r="G10" s="582"/>
      <c r="H10" s="584"/>
    </row>
    <row r="11" spans="1:8" ht="10.5" customHeight="1">
      <c r="A11" s="386" t="s">
        <v>1275</v>
      </c>
      <c r="B11" s="583">
        <v>157042</v>
      </c>
      <c r="C11" s="583">
        <v>229547.3</v>
      </c>
      <c r="D11" s="583">
        <v>244084.5</v>
      </c>
      <c r="E11" s="583">
        <f t="shared" si="0"/>
        <v>106.33298670905735</v>
      </c>
      <c r="F11" s="583">
        <f t="shared" si="1"/>
        <v>155.42625539664547</v>
      </c>
      <c r="G11" s="582"/>
      <c r="H11" s="584"/>
    </row>
    <row r="12" spans="1:8" ht="10.5" customHeight="1">
      <c r="A12" s="386" t="s">
        <v>1276</v>
      </c>
      <c r="B12" s="586">
        <f>SUM(B13:B15)</f>
        <v>145328.5</v>
      </c>
      <c r="C12" s="586">
        <f>C13+C14+C15</f>
        <v>213798.6</v>
      </c>
      <c r="D12" s="586">
        <f>D13+D14+D15</f>
        <v>228845.8</v>
      </c>
      <c r="E12" s="583">
        <f t="shared" si="0"/>
        <v>107.03802550624746</v>
      </c>
      <c r="F12" s="583">
        <f t="shared" si="1"/>
        <v>157.46794331462857</v>
      </c>
      <c r="G12" s="582"/>
      <c r="H12" s="584"/>
    </row>
    <row r="13" spans="1:8" ht="10.5" customHeight="1">
      <c r="A13" s="386" t="s">
        <v>1277</v>
      </c>
      <c r="B13" s="583">
        <v>107632</v>
      </c>
      <c r="C13" s="586">
        <v>153593.8</v>
      </c>
      <c r="D13" s="586">
        <v>149728.1</v>
      </c>
      <c r="E13" s="583">
        <f t="shared" si="0"/>
        <v>97.48316663823671</v>
      </c>
      <c r="F13" s="583">
        <f t="shared" si="1"/>
        <v>139.11113795153858</v>
      </c>
      <c r="G13" s="582"/>
      <c r="H13" s="584"/>
    </row>
    <row r="14" spans="1:8" ht="10.5" customHeight="1">
      <c r="A14" s="386" t="s">
        <v>1278</v>
      </c>
      <c r="B14" s="583">
        <v>11812.4</v>
      </c>
      <c r="C14" s="586">
        <v>16895.2</v>
      </c>
      <c r="D14" s="586">
        <v>15370.9</v>
      </c>
      <c r="E14" s="583">
        <f t="shared" si="0"/>
        <v>90.97791088593209</v>
      </c>
      <c r="F14" s="583">
        <f t="shared" si="1"/>
        <v>130.12512275236193</v>
      </c>
      <c r="G14" s="582"/>
      <c r="H14" s="584"/>
    </row>
    <row r="15" spans="1:8" ht="10.5" customHeight="1">
      <c r="A15" s="386" t="s">
        <v>1279</v>
      </c>
      <c r="B15" s="583">
        <v>25884.1</v>
      </c>
      <c r="C15" s="586">
        <v>43309.6</v>
      </c>
      <c r="D15" s="586">
        <v>63746.8</v>
      </c>
      <c r="E15" s="583">
        <f t="shared" si="0"/>
        <v>147.18861407170698</v>
      </c>
      <c r="F15" s="583">
        <f t="shared" si="1"/>
        <v>246.27783079187614</v>
      </c>
      <c r="G15" s="582"/>
      <c r="H15" s="584"/>
    </row>
    <row r="16" spans="1:8" ht="10.5" customHeight="1">
      <c r="A16" s="386" t="s">
        <v>1280</v>
      </c>
      <c r="B16" s="386"/>
      <c r="C16" s="587"/>
      <c r="D16" s="587"/>
      <c r="E16" s="583"/>
      <c r="F16" s="583"/>
      <c r="G16" s="582"/>
      <c r="H16" s="584"/>
    </row>
    <row r="17" spans="1:8" ht="10.5" customHeight="1">
      <c r="A17" s="386" t="s">
        <v>1281</v>
      </c>
      <c r="B17" s="386"/>
      <c r="C17" s="587"/>
      <c r="D17" s="587"/>
      <c r="E17" s="583"/>
      <c r="F17" s="583"/>
      <c r="G17" s="582"/>
      <c r="H17" s="584"/>
    </row>
    <row r="18" spans="1:8" ht="10.5" customHeight="1">
      <c r="A18" s="52" t="s">
        <v>1282</v>
      </c>
      <c r="B18" s="386"/>
      <c r="C18" s="587"/>
      <c r="D18" s="587"/>
      <c r="E18" s="583"/>
      <c r="F18" s="583"/>
      <c r="G18" s="582"/>
      <c r="H18" s="584"/>
    </row>
    <row r="19" spans="1:8" ht="10.5" customHeight="1">
      <c r="A19" s="379" t="s">
        <v>1283</v>
      </c>
      <c r="B19" s="586">
        <f>B8+B9-B10</f>
        <v>6090.899999999994</v>
      </c>
      <c r="C19" s="587"/>
      <c r="D19" s="586">
        <f>D8+D9-D10</f>
        <v>15961.899999999994</v>
      </c>
      <c r="E19" s="583"/>
      <c r="F19" s="583">
        <f>D19/B19*100</f>
        <v>262.06143591259104</v>
      </c>
      <c r="G19" s="582"/>
      <c r="H19" s="584"/>
    </row>
    <row r="20" spans="1:7" ht="10.5" customHeight="1">
      <c r="A20" s="577" t="s">
        <v>1284</v>
      </c>
      <c r="B20" s="577"/>
      <c r="C20" s="588"/>
      <c r="D20" s="588"/>
      <c r="E20" s="588"/>
      <c r="F20" s="588"/>
      <c r="G20" s="582"/>
    </row>
    <row r="21" spans="1:7" ht="10.5" customHeight="1">
      <c r="A21" s="386" t="s">
        <v>1272</v>
      </c>
      <c r="B21" s="381">
        <v>1133.1</v>
      </c>
      <c r="C21" s="581"/>
      <c r="D21" s="581">
        <v>4236.4</v>
      </c>
      <c r="E21" s="581"/>
      <c r="F21" s="581">
        <f>D21/B21*100</f>
        <v>373.8769746712558</v>
      </c>
      <c r="G21" s="582"/>
    </row>
    <row r="22" spans="1:7" ht="10.5" customHeight="1">
      <c r="A22" s="386" t="s">
        <v>1285</v>
      </c>
      <c r="B22" s="54">
        <v>644423.2</v>
      </c>
      <c r="C22" s="583">
        <v>816224.9</v>
      </c>
      <c r="D22" s="583">
        <v>870268.8</v>
      </c>
      <c r="E22" s="583">
        <f>D22/C22*100</f>
        <v>106.62120207310511</v>
      </c>
      <c r="F22" s="583">
        <f>D22/B22*100</f>
        <v>135.04616221141637</v>
      </c>
      <c r="G22" s="582"/>
    </row>
    <row r="23" spans="1:7" ht="10.5" customHeight="1">
      <c r="A23" s="386" t="s">
        <v>1274</v>
      </c>
      <c r="B23" s="585">
        <v>617751.9</v>
      </c>
      <c r="C23" s="583">
        <v>816224.9</v>
      </c>
      <c r="D23" s="585">
        <v>824915.2</v>
      </c>
      <c r="E23" s="583">
        <f aca="true" t="shared" si="2" ref="E23:E28">D23/C23*100</f>
        <v>101.06469430177883</v>
      </c>
      <c r="F23" s="583">
        <f aca="true" t="shared" si="3" ref="F23:F30">D23/B23*100</f>
        <v>133.53503242968577</v>
      </c>
      <c r="G23" s="582"/>
    </row>
    <row r="24" spans="1:7" ht="10.5" customHeight="1">
      <c r="A24" s="386" t="s">
        <v>1275</v>
      </c>
      <c r="B24" s="585">
        <v>617751.9</v>
      </c>
      <c r="C24" s="583">
        <v>816224.9</v>
      </c>
      <c r="D24" s="586">
        <v>824915.2</v>
      </c>
      <c r="E24" s="583">
        <f t="shared" si="2"/>
        <v>101.06469430177883</v>
      </c>
      <c r="F24" s="583">
        <f t="shared" si="3"/>
        <v>133.53503242968577</v>
      </c>
      <c r="G24" s="582"/>
    </row>
    <row r="25" spans="1:7" ht="10.5" customHeight="1">
      <c r="A25" s="386" t="s">
        <v>1286</v>
      </c>
      <c r="B25" s="586">
        <f>SUM(B26:B28)</f>
        <v>608674.3</v>
      </c>
      <c r="C25" s="586">
        <f>C26+C27+C28</f>
        <v>806116.8</v>
      </c>
      <c r="D25" s="586">
        <f>D26+D27+D28</f>
        <v>815376.3</v>
      </c>
      <c r="E25" s="583">
        <f t="shared" si="2"/>
        <v>101.1486548847512</v>
      </c>
      <c r="F25" s="583">
        <f t="shared" si="3"/>
        <v>133.9593769607161</v>
      </c>
      <c r="G25" s="582"/>
    </row>
    <row r="26" spans="1:7" ht="10.5" customHeight="1">
      <c r="A26" s="386" t="s">
        <v>1287</v>
      </c>
      <c r="B26" s="54">
        <v>493491.9</v>
      </c>
      <c r="C26" s="586">
        <v>631432.4</v>
      </c>
      <c r="D26" s="586">
        <v>625823.1</v>
      </c>
      <c r="E26" s="583">
        <f t="shared" si="2"/>
        <v>99.11165470761398</v>
      </c>
      <c r="F26" s="583">
        <f t="shared" si="3"/>
        <v>126.81527295584789</v>
      </c>
      <c r="G26" s="582"/>
    </row>
    <row r="27" spans="1:7" ht="10.5" customHeight="1">
      <c r="A27" s="386" t="s">
        <v>1288</v>
      </c>
      <c r="B27" s="54">
        <v>10512.2</v>
      </c>
      <c r="C27" s="586">
        <v>14638.6</v>
      </c>
      <c r="D27" s="586">
        <v>14082.8</v>
      </c>
      <c r="E27" s="583">
        <f t="shared" si="2"/>
        <v>96.20318882953288</v>
      </c>
      <c r="F27" s="583">
        <f t="shared" si="3"/>
        <v>133.96624873955975</v>
      </c>
      <c r="G27" s="582"/>
    </row>
    <row r="28" spans="1:7" ht="10.5" customHeight="1">
      <c r="A28" s="386" t="s">
        <v>1279</v>
      </c>
      <c r="B28" s="54">
        <v>104670.2</v>
      </c>
      <c r="C28" s="586">
        <v>160045.8</v>
      </c>
      <c r="D28" s="586">
        <v>175470.4</v>
      </c>
      <c r="E28" s="583">
        <f t="shared" si="2"/>
        <v>109.63761623235348</v>
      </c>
      <c r="F28" s="583">
        <f t="shared" si="3"/>
        <v>167.6412197550019</v>
      </c>
      <c r="G28" s="582"/>
    </row>
    <row r="29" spans="1:7" ht="10.5" customHeight="1">
      <c r="A29" s="386" t="s">
        <v>1289</v>
      </c>
      <c r="B29" s="386"/>
      <c r="C29" s="587"/>
      <c r="D29" s="587"/>
      <c r="E29" s="583"/>
      <c r="F29" s="583"/>
      <c r="G29" s="582"/>
    </row>
    <row r="30" spans="1:7" ht="10.5" customHeight="1">
      <c r="A30" s="386" t="s">
        <v>1290</v>
      </c>
      <c r="B30" s="586">
        <f>B21+B22-B23</f>
        <v>27804.399999999907</v>
      </c>
      <c r="C30" s="587"/>
      <c r="D30" s="586">
        <f>D21+D22-D23</f>
        <v>49590.00000000012</v>
      </c>
      <c r="E30" s="583"/>
      <c r="F30" s="583">
        <f t="shared" si="3"/>
        <v>178.35306642114298</v>
      </c>
      <c r="G30" s="582"/>
    </row>
    <row r="31" spans="1:7" ht="10.5" customHeight="1">
      <c r="A31" s="577" t="s">
        <v>1291</v>
      </c>
      <c r="B31" s="577"/>
      <c r="C31" s="588"/>
      <c r="D31" s="588"/>
      <c r="E31" s="588"/>
      <c r="F31" s="588"/>
      <c r="G31" s="582"/>
    </row>
    <row r="32" spans="1:7" ht="10.5" customHeight="1">
      <c r="A32" s="386" t="s">
        <v>1272</v>
      </c>
      <c r="B32" s="583">
        <v>62766.2</v>
      </c>
      <c r="C32" s="581"/>
      <c r="D32" s="581">
        <v>46953.9</v>
      </c>
      <c r="E32" s="581"/>
      <c r="F32" s="581">
        <f>D32/B32*100</f>
        <v>74.80761938750474</v>
      </c>
      <c r="G32" s="582"/>
    </row>
    <row r="33" spans="1:7" ht="10.5" customHeight="1">
      <c r="A33" s="386" t="s">
        <v>1285</v>
      </c>
      <c r="B33" s="583">
        <v>7751947.9</v>
      </c>
      <c r="C33" s="583">
        <v>9667054.2</v>
      </c>
      <c r="D33" s="583">
        <v>9565466.5</v>
      </c>
      <c r="E33" s="583">
        <f>D33/C33*100</f>
        <v>98.94913488744069</v>
      </c>
      <c r="F33" s="583">
        <f>D33/B33*100</f>
        <v>123.3943600162741</v>
      </c>
      <c r="G33" s="582"/>
    </row>
    <row r="34" spans="1:7" ht="10.5" customHeight="1">
      <c r="A34" s="386" t="s">
        <v>1274</v>
      </c>
      <c r="B34" s="585">
        <v>7235720.5</v>
      </c>
      <c r="C34" s="583">
        <v>9666954.2</v>
      </c>
      <c r="D34" s="585">
        <v>8704767.04</v>
      </c>
      <c r="E34" s="583">
        <f aca="true" t="shared" si="4" ref="E34:E39">D34/C34*100</f>
        <v>90.0466357852404</v>
      </c>
      <c r="F34" s="583">
        <f aca="true" t="shared" si="5" ref="F34:F39">D34/B34*100</f>
        <v>120.30269881209479</v>
      </c>
      <c r="G34" s="582"/>
    </row>
    <row r="35" spans="1:7" ht="10.5" customHeight="1">
      <c r="A35" s="386" t="s">
        <v>1292</v>
      </c>
      <c r="B35" s="583">
        <v>7235720.5</v>
      </c>
      <c r="C35" s="583">
        <v>9666954.2</v>
      </c>
      <c r="D35" s="586">
        <v>8704767.04</v>
      </c>
      <c r="E35" s="583">
        <f t="shared" si="4"/>
        <v>90.0466357852404</v>
      </c>
      <c r="F35" s="583">
        <f t="shared" si="5"/>
        <v>120.30269881209479</v>
      </c>
      <c r="G35" s="582"/>
    </row>
    <row r="36" spans="1:7" ht="12.75">
      <c r="A36" s="386" t="s">
        <v>1286</v>
      </c>
      <c r="B36" s="585">
        <f>B37+B38+B39</f>
        <v>6813688.1</v>
      </c>
      <c r="C36" s="585">
        <f>C37+C38+C39</f>
        <v>9291339.100000001</v>
      </c>
      <c r="D36" s="585">
        <f>D37+D38+D39</f>
        <v>8428412.94</v>
      </c>
      <c r="E36" s="583">
        <f t="shared" si="4"/>
        <v>90.71257489676594</v>
      </c>
      <c r="F36" s="583">
        <f t="shared" si="5"/>
        <v>123.69824999767746</v>
      </c>
      <c r="G36" s="582"/>
    </row>
    <row r="37" spans="1:7" ht="12.75">
      <c r="A37" s="386" t="s">
        <v>1287</v>
      </c>
      <c r="B37" s="583">
        <v>4348563.8</v>
      </c>
      <c r="C37" s="586">
        <v>5942291.7</v>
      </c>
      <c r="D37" s="586">
        <v>5579735.1</v>
      </c>
      <c r="E37" s="583">
        <f t="shared" si="4"/>
        <v>93.89870746331755</v>
      </c>
      <c r="F37" s="583">
        <f t="shared" si="5"/>
        <v>128.31213606662504</v>
      </c>
      <c r="G37" s="582"/>
    </row>
    <row r="38" spans="1:7" ht="12.75">
      <c r="A38" s="386" t="s">
        <v>1288</v>
      </c>
      <c r="B38" s="583">
        <v>451754.2</v>
      </c>
      <c r="C38" s="586">
        <v>667280.7</v>
      </c>
      <c r="D38" s="586">
        <v>597966.8</v>
      </c>
      <c r="E38" s="583">
        <f t="shared" si="4"/>
        <v>89.61248242306425</v>
      </c>
      <c r="F38" s="583">
        <f t="shared" si="5"/>
        <v>132.36552089609793</v>
      </c>
      <c r="G38" s="582"/>
    </row>
    <row r="39" spans="1:7" ht="12.75">
      <c r="A39" s="386" t="s">
        <v>1279</v>
      </c>
      <c r="B39" s="583">
        <v>2013370.1</v>
      </c>
      <c r="C39" s="589">
        <v>2681766.7</v>
      </c>
      <c r="D39" s="586">
        <v>2250711.04</v>
      </c>
      <c r="E39" s="583">
        <f t="shared" si="4"/>
        <v>83.92642954362883</v>
      </c>
      <c r="F39" s="583">
        <f t="shared" si="5"/>
        <v>111.78824201273278</v>
      </c>
      <c r="G39" s="582"/>
    </row>
    <row r="40" spans="1:7" ht="12.75">
      <c r="A40" s="52" t="s">
        <v>1289</v>
      </c>
      <c r="B40" s="346"/>
      <c r="C40" s="584"/>
      <c r="D40" s="586"/>
      <c r="E40" s="583"/>
      <c r="F40" s="583"/>
      <c r="G40" s="582"/>
    </row>
    <row r="41" spans="1:7" ht="10.5" customHeight="1">
      <c r="A41" s="386" t="s">
        <v>1290</v>
      </c>
      <c r="B41" s="586">
        <f>B32+B33-B34</f>
        <v>578993.6000000006</v>
      </c>
      <c r="C41" s="587"/>
      <c r="D41" s="586">
        <f>D32+D33-D34</f>
        <v>907653.3600000013</v>
      </c>
      <c r="E41" s="583"/>
      <c r="F41" s="583">
        <f>D41/B41*100</f>
        <v>156.76397113888657</v>
      </c>
      <c r="G41" s="582"/>
    </row>
    <row r="42" spans="1:7" ht="10.5" customHeight="1">
      <c r="A42" s="386" t="s">
        <v>1281</v>
      </c>
      <c r="B42" s="386"/>
      <c r="C42" s="587"/>
      <c r="D42" s="587"/>
      <c r="E42" s="587"/>
      <c r="F42" s="587"/>
      <c r="G42" s="582"/>
    </row>
    <row r="43" spans="1:7" ht="10.5" customHeight="1">
      <c r="A43" s="379" t="s">
        <v>1282</v>
      </c>
      <c r="B43" s="379"/>
      <c r="C43" s="590"/>
      <c r="D43" s="590"/>
      <c r="E43" s="590"/>
      <c r="F43" s="590"/>
      <c r="G43" s="582"/>
    </row>
    <row r="44" spans="1:7" ht="10.5" customHeight="1">
      <c r="A44" s="577" t="s">
        <v>1293</v>
      </c>
      <c r="B44" s="577"/>
      <c r="C44" s="588"/>
      <c r="D44" s="588"/>
      <c r="E44" s="588"/>
      <c r="F44" s="588"/>
      <c r="G44" s="582"/>
    </row>
    <row r="45" spans="1:7" ht="10.5" customHeight="1">
      <c r="A45" s="386" t="s">
        <v>1272</v>
      </c>
      <c r="B45" s="386">
        <v>953.3</v>
      </c>
      <c r="C45" s="581">
        <v>0</v>
      </c>
      <c r="D45" s="581">
        <v>42173.3</v>
      </c>
      <c r="E45" s="581"/>
      <c r="F45" s="581">
        <f>D45/B45*100</f>
        <v>4423.927410049303</v>
      </c>
      <c r="G45" s="582"/>
    </row>
    <row r="46" spans="1:7" ht="10.5" customHeight="1">
      <c r="A46" s="386" t="s">
        <v>1285</v>
      </c>
      <c r="B46" s="583">
        <v>3052387.2</v>
      </c>
      <c r="C46" s="583">
        <v>3774202.5</v>
      </c>
      <c r="D46" s="583">
        <v>3721651.2</v>
      </c>
      <c r="E46" s="583">
        <f>D46/C46*100</f>
        <v>98.6076184306486</v>
      </c>
      <c r="F46" s="583">
        <f>D46/B46*100</f>
        <v>121.9259208006114</v>
      </c>
      <c r="G46" s="582"/>
    </row>
    <row r="47" spans="1:7" ht="10.5" customHeight="1">
      <c r="A47" s="386" t="s">
        <v>1274</v>
      </c>
      <c r="B47" s="585">
        <v>2969753.1</v>
      </c>
      <c r="C47" s="583">
        <v>3774167.9</v>
      </c>
      <c r="D47" s="585">
        <v>3579707.4</v>
      </c>
      <c r="E47" s="583">
        <f aca="true" t="shared" si="6" ref="E47:E52">D47/C47*100</f>
        <v>94.8475927634274</v>
      </c>
      <c r="F47" s="583">
        <f aca="true" t="shared" si="7" ref="F47:F54">D47/B47*100</f>
        <v>120.53888924301484</v>
      </c>
      <c r="G47" s="582"/>
    </row>
    <row r="48" spans="1:7" ht="10.5" customHeight="1">
      <c r="A48" s="386" t="s">
        <v>1292</v>
      </c>
      <c r="B48" s="583">
        <v>2969753.1</v>
      </c>
      <c r="C48" s="583">
        <v>3774167.9</v>
      </c>
      <c r="D48" s="586">
        <v>3579707.4</v>
      </c>
      <c r="E48" s="583">
        <f t="shared" si="6"/>
        <v>94.8475927634274</v>
      </c>
      <c r="F48" s="583">
        <f t="shared" si="7"/>
        <v>120.53888924301484</v>
      </c>
      <c r="G48" s="582"/>
    </row>
    <row r="49" spans="1:7" ht="10.5" customHeight="1">
      <c r="A49" s="386" t="s">
        <v>1286</v>
      </c>
      <c r="B49" s="586">
        <f>SUM(B50:B52)</f>
        <v>2909637.9</v>
      </c>
      <c r="C49" s="586">
        <f>C50+C51+C52</f>
        <v>3699477.1999999997</v>
      </c>
      <c r="D49" s="586">
        <f>D50+D51+D52</f>
        <v>3523960.1</v>
      </c>
      <c r="E49" s="583">
        <f t="shared" si="6"/>
        <v>95.25562422712053</v>
      </c>
      <c r="F49" s="583">
        <f t="shared" si="7"/>
        <v>121.11335572031146</v>
      </c>
      <c r="G49" s="582"/>
    </row>
    <row r="50" spans="1:7" ht="10.5" customHeight="1">
      <c r="A50" s="386" t="s">
        <v>1287</v>
      </c>
      <c r="B50" s="583">
        <v>1752845</v>
      </c>
      <c r="C50" s="586">
        <v>2225823.3</v>
      </c>
      <c r="D50" s="586">
        <v>2219705</v>
      </c>
      <c r="E50" s="583">
        <f t="shared" si="6"/>
        <v>99.72512193577991</v>
      </c>
      <c r="F50" s="583">
        <f t="shared" si="7"/>
        <v>126.63441433783365</v>
      </c>
      <c r="G50" s="582"/>
    </row>
    <row r="51" spans="1:7" ht="10.5" customHeight="1">
      <c r="A51" s="386" t="s">
        <v>1288</v>
      </c>
      <c r="B51" s="583">
        <v>190031.9</v>
      </c>
      <c r="C51" s="586">
        <v>244257.3</v>
      </c>
      <c r="D51" s="586">
        <v>240596</v>
      </c>
      <c r="E51" s="583">
        <f t="shared" si="6"/>
        <v>98.50104787042189</v>
      </c>
      <c r="F51" s="583">
        <f t="shared" si="7"/>
        <v>126.60821683096364</v>
      </c>
      <c r="G51" s="582"/>
    </row>
    <row r="52" spans="1:7" ht="10.5" customHeight="1">
      <c r="A52" s="386" t="s">
        <v>1279</v>
      </c>
      <c r="B52" s="386">
        <v>966761</v>
      </c>
      <c r="C52" s="586">
        <v>1229396.6</v>
      </c>
      <c r="D52" s="586">
        <v>1063659.1</v>
      </c>
      <c r="E52" s="583">
        <f t="shared" si="6"/>
        <v>86.51879304042325</v>
      </c>
      <c r="F52" s="583">
        <f t="shared" si="7"/>
        <v>110.02296327634235</v>
      </c>
      <c r="G52" s="582"/>
    </row>
    <row r="53" spans="1:7" ht="10.5" customHeight="1">
      <c r="A53" s="386" t="s">
        <v>1289</v>
      </c>
      <c r="B53" s="386"/>
      <c r="C53" s="586"/>
      <c r="D53" s="586"/>
      <c r="E53" s="583"/>
      <c r="F53" s="583"/>
      <c r="G53" s="582"/>
    </row>
    <row r="54" spans="1:7" ht="10.5" customHeight="1">
      <c r="A54" s="386" t="s">
        <v>1290</v>
      </c>
      <c r="B54" s="586">
        <f>B45+B46-B47</f>
        <v>83587.3999999999</v>
      </c>
      <c r="C54" s="587"/>
      <c r="D54" s="586">
        <f>D45+D46-D47</f>
        <v>184117.1000000001</v>
      </c>
      <c r="E54" s="583"/>
      <c r="F54" s="583">
        <f t="shared" si="7"/>
        <v>220.2689639826102</v>
      </c>
      <c r="G54" s="582"/>
    </row>
    <row r="55" spans="1:7" ht="10.5" customHeight="1">
      <c r="A55" s="577" t="s">
        <v>1294</v>
      </c>
      <c r="B55" s="577"/>
      <c r="C55" s="588"/>
      <c r="D55" s="588"/>
      <c r="E55" s="588"/>
      <c r="F55" s="588"/>
      <c r="G55" s="582"/>
    </row>
    <row r="56" spans="1:7" ht="10.5" customHeight="1">
      <c r="A56" s="386" t="s">
        <v>1272</v>
      </c>
      <c r="B56" s="386">
        <v>0</v>
      </c>
      <c r="C56" s="581"/>
      <c r="D56" s="581">
        <v>1691.9</v>
      </c>
      <c r="E56" s="581"/>
      <c r="F56" s="581"/>
      <c r="G56" s="582"/>
    </row>
    <row r="57" spans="1:7" ht="10.5" customHeight="1">
      <c r="A57" s="386" t="s">
        <v>1285</v>
      </c>
      <c r="B57" s="386">
        <v>136527.7</v>
      </c>
      <c r="C57" s="583">
        <v>186452.1</v>
      </c>
      <c r="D57" s="583">
        <v>198057.8</v>
      </c>
      <c r="E57" s="583">
        <f>D57/C57*100</f>
        <v>106.22449411940116</v>
      </c>
      <c r="F57" s="583">
        <f aca="true" t="shared" si="8" ref="F57:F63">D57/B57*100</f>
        <v>145.0678506998946</v>
      </c>
      <c r="G57" s="582"/>
    </row>
    <row r="58" spans="1:7" ht="10.5" customHeight="1">
      <c r="A58" s="386" t="s">
        <v>1274</v>
      </c>
      <c r="B58" s="585">
        <v>124642.4</v>
      </c>
      <c r="C58" s="583">
        <v>186452.1</v>
      </c>
      <c r="D58" s="585">
        <v>181619.5</v>
      </c>
      <c r="E58" s="583">
        <f aca="true" t="shared" si="9" ref="E58:E63">D58/C58*100</f>
        <v>97.40812787842025</v>
      </c>
      <c r="F58" s="583">
        <f t="shared" si="8"/>
        <v>145.71245418894375</v>
      </c>
      <c r="G58" s="582"/>
    </row>
    <row r="59" spans="1:7" ht="10.5" customHeight="1">
      <c r="A59" s="386" t="s">
        <v>1292</v>
      </c>
      <c r="B59" s="583">
        <v>124642.4</v>
      </c>
      <c r="C59" s="583">
        <v>186452.1</v>
      </c>
      <c r="D59" s="586">
        <v>181619.5</v>
      </c>
      <c r="E59" s="583">
        <f t="shared" si="9"/>
        <v>97.40812787842025</v>
      </c>
      <c r="F59" s="583">
        <f t="shared" si="8"/>
        <v>145.71245418894375</v>
      </c>
      <c r="G59" s="582"/>
    </row>
    <row r="60" spans="1:7" ht="10.5" customHeight="1">
      <c r="A60" s="386" t="s">
        <v>1286</v>
      </c>
      <c r="B60" s="586">
        <f>SUM(B61:B63)</f>
        <v>117321.20000000001</v>
      </c>
      <c r="C60" s="586">
        <f>C61+C62+C63</f>
        <v>174453.40000000002</v>
      </c>
      <c r="D60" s="586">
        <f>D61+D62+D63</f>
        <v>169760.19999999998</v>
      </c>
      <c r="E60" s="583">
        <f t="shared" si="9"/>
        <v>97.30976868321281</v>
      </c>
      <c r="F60" s="583">
        <f t="shared" si="8"/>
        <v>144.6969516165876</v>
      </c>
      <c r="G60" s="582"/>
    </row>
    <row r="61" spans="1:7" ht="10.5" customHeight="1">
      <c r="A61" s="386" t="s">
        <v>1287</v>
      </c>
      <c r="B61" s="583">
        <v>71205.6</v>
      </c>
      <c r="C61" s="586">
        <v>110343.1</v>
      </c>
      <c r="D61" s="586">
        <v>109862.7</v>
      </c>
      <c r="E61" s="583">
        <f t="shared" si="9"/>
        <v>99.56463068374913</v>
      </c>
      <c r="F61" s="583">
        <f t="shared" si="8"/>
        <v>154.2894098216994</v>
      </c>
      <c r="G61" s="582"/>
    </row>
    <row r="62" spans="1:7" ht="10.5" customHeight="1">
      <c r="A62" s="386" t="s">
        <v>1288</v>
      </c>
      <c r="B62" s="583">
        <v>7806.2</v>
      </c>
      <c r="C62" s="586">
        <v>12137.3</v>
      </c>
      <c r="D62" s="586">
        <v>10403.4</v>
      </c>
      <c r="E62" s="583">
        <f t="shared" si="9"/>
        <v>85.71428571428572</v>
      </c>
      <c r="F62" s="583">
        <f t="shared" si="8"/>
        <v>133.27098972611512</v>
      </c>
      <c r="G62" s="582"/>
    </row>
    <row r="63" spans="1:7" ht="10.5" customHeight="1">
      <c r="A63" s="386" t="s">
        <v>1279</v>
      </c>
      <c r="B63" s="386">
        <v>38309.4</v>
      </c>
      <c r="C63" s="586">
        <v>51973</v>
      </c>
      <c r="D63" s="586">
        <v>49494.1</v>
      </c>
      <c r="E63" s="583">
        <f t="shared" si="9"/>
        <v>95.23040809651164</v>
      </c>
      <c r="F63" s="583">
        <f t="shared" si="8"/>
        <v>129.19570653677687</v>
      </c>
      <c r="G63" s="582"/>
    </row>
    <row r="64" spans="1:7" ht="10.5" customHeight="1">
      <c r="A64" s="386" t="s">
        <v>1289</v>
      </c>
      <c r="B64" s="386"/>
      <c r="C64" s="587"/>
      <c r="D64" s="587"/>
      <c r="E64" s="583"/>
      <c r="F64" s="583"/>
      <c r="G64" s="582"/>
    </row>
    <row r="65" spans="1:7" ht="10.5" customHeight="1">
      <c r="A65" s="386" t="s">
        <v>1290</v>
      </c>
      <c r="B65" s="586">
        <f>B56+B57-B58</f>
        <v>11885.300000000017</v>
      </c>
      <c r="C65" s="587"/>
      <c r="D65" s="586">
        <f>D56+D57-D58</f>
        <v>18130.199999999983</v>
      </c>
      <c r="E65" s="583"/>
      <c r="F65" s="583"/>
      <c r="G65" s="582"/>
    </row>
    <row r="66" spans="1:7" ht="10.5" customHeight="1">
      <c r="A66" s="577" t="s">
        <v>1295</v>
      </c>
      <c r="B66" s="577"/>
      <c r="C66" s="588"/>
      <c r="D66" s="588"/>
      <c r="E66" s="588"/>
      <c r="F66" s="588"/>
      <c r="G66" s="582"/>
    </row>
    <row r="67" spans="1:7" ht="10.5" customHeight="1">
      <c r="A67" s="386" t="s">
        <v>1272</v>
      </c>
      <c r="B67" s="573">
        <v>747.5</v>
      </c>
      <c r="C67" s="581"/>
      <c r="D67" s="581">
        <v>9616</v>
      </c>
      <c r="E67" s="581"/>
      <c r="F67" s="583"/>
      <c r="G67" s="582"/>
    </row>
    <row r="68" spans="1:7" ht="10.5" customHeight="1">
      <c r="A68" s="386" t="s">
        <v>1285</v>
      </c>
      <c r="B68" s="573">
        <v>457261.1</v>
      </c>
      <c r="C68" s="583">
        <v>749328.7</v>
      </c>
      <c r="D68" s="583">
        <v>790318.8</v>
      </c>
      <c r="E68" s="583">
        <f aca="true" t="shared" si="10" ref="E68:E74">D68/C68*100</f>
        <v>105.47024289874392</v>
      </c>
      <c r="F68" s="583">
        <f>D68/B68*100</f>
        <v>172.8375319921157</v>
      </c>
      <c r="G68" s="582"/>
    </row>
    <row r="69" spans="1:7" ht="10.5" customHeight="1">
      <c r="A69" s="386" t="s">
        <v>1274</v>
      </c>
      <c r="B69" s="591">
        <v>426574.4</v>
      </c>
      <c r="C69" s="583">
        <v>749326.6</v>
      </c>
      <c r="D69" s="585">
        <v>667397.3</v>
      </c>
      <c r="E69" s="583">
        <f t="shared" si="10"/>
        <v>89.06627630728711</v>
      </c>
      <c r="F69" s="583">
        <f aca="true" t="shared" si="11" ref="F69:F74">D69/B69*100</f>
        <v>156.45507559759798</v>
      </c>
      <c r="G69" s="582"/>
    </row>
    <row r="70" spans="1:7" ht="10.5" customHeight="1">
      <c r="A70" s="386" t="s">
        <v>1292</v>
      </c>
      <c r="B70" s="591">
        <v>426574.4</v>
      </c>
      <c r="C70" s="583">
        <v>749326.6</v>
      </c>
      <c r="D70" s="586">
        <v>667397.3</v>
      </c>
      <c r="E70" s="583">
        <f t="shared" si="10"/>
        <v>89.06627630728711</v>
      </c>
      <c r="F70" s="583">
        <f t="shared" si="11"/>
        <v>156.45507559759798</v>
      </c>
      <c r="G70" s="582"/>
    </row>
    <row r="71" spans="1:7" ht="10.5" customHeight="1">
      <c r="A71" s="386" t="s">
        <v>1286</v>
      </c>
      <c r="B71" s="586">
        <f>SUM(B72:B74)</f>
        <v>424455.39999999997</v>
      </c>
      <c r="C71" s="586">
        <f>C72+C73+C74</f>
        <v>742178.6</v>
      </c>
      <c r="D71" s="586">
        <f>D72+D73+D74</f>
        <v>661561.9</v>
      </c>
      <c r="E71" s="583">
        <f t="shared" si="10"/>
        <v>89.13783016648554</v>
      </c>
      <c r="F71" s="583">
        <f t="shared" si="11"/>
        <v>155.86134609195693</v>
      </c>
      <c r="G71" s="582"/>
    </row>
    <row r="72" spans="1:7" ht="10.5" customHeight="1">
      <c r="A72" s="386" t="s">
        <v>1287</v>
      </c>
      <c r="B72" s="573">
        <v>269872.5</v>
      </c>
      <c r="C72" s="586">
        <v>483582.1</v>
      </c>
      <c r="D72" s="586">
        <v>424196.2</v>
      </c>
      <c r="E72" s="583">
        <f t="shared" si="10"/>
        <v>87.71958267272507</v>
      </c>
      <c r="F72" s="583">
        <f t="shared" si="11"/>
        <v>157.18392944816534</v>
      </c>
      <c r="G72" s="582"/>
    </row>
    <row r="73" spans="1:7" ht="12.75">
      <c r="A73" s="386" t="s">
        <v>1288</v>
      </c>
      <c r="B73" s="573">
        <v>29560.1</v>
      </c>
      <c r="C73" s="586">
        <v>53193.5</v>
      </c>
      <c r="D73" s="586">
        <v>45001.7</v>
      </c>
      <c r="E73" s="583">
        <f t="shared" si="10"/>
        <v>84.59999812007105</v>
      </c>
      <c r="F73" s="583">
        <f t="shared" si="11"/>
        <v>152.2379829567559</v>
      </c>
      <c r="G73" s="582"/>
    </row>
    <row r="74" spans="1:7" ht="12" customHeight="1">
      <c r="A74" s="346" t="s">
        <v>1279</v>
      </c>
      <c r="B74" s="573">
        <v>125022.8</v>
      </c>
      <c r="C74" s="586">
        <v>205403</v>
      </c>
      <c r="D74" s="586">
        <v>192364</v>
      </c>
      <c r="E74" s="583">
        <f t="shared" si="10"/>
        <v>93.65199145095252</v>
      </c>
      <c r="F74" s="583">
        <f t="shared" si="11"/>
        <v>153.86313536410958</v>
      </c>
      <c r="G74" s="582"/>
    </row>
    <row r="75" spans="1:7" ht="12.75">
      <c r="A75" s="54" t="s">
        <v>1289</v>
      </c>
      <c r="B75" s="54"/>
      <c r="C75" s="592"/>
      <c r="D75" s="587"/>
      <c r="E75" s="593"/>
      <c r="F75" s="583"/>
      <c r="G75" s="582"/>
    </row>
    <row r="76" spans="1:7" ht="12.75">
      <c r="A76" s="54" t="s">
        <v>1290</v>
      </c>
      <c r="B76" s="586">
        <f>B67+B68-B69</f>
        <v>31434.199999999953</v>
      </c>
      <c r="C76" s="587"/>
      <c r="D76" s="586">
        <f>D67+D68-D69</f>
        <v>132537.5</v>
      </c>
      <c r="E76" s="587"/>
      <c r="F76" s="583">
        <f>D76/B76*100</f>
        <v>421.63471632807637</v>
      </c>
      <c r="G76" s="582"/>
    </row>
    <row r="77" spans="1:7" ht="10.5" customHeight="1">
      <c r="A77" s="594" t="s">
        <v>1296</v>
      </c>
      <c r="B77" s="594"/>
      <c r="C77" s="588"/>
      <c r="D77" s="588"/>
      <c r="E77" s="588"/>
      <c r="F77" s="588"/>
      <c r="G77" s="582"/>
    </row>
    <row r="78" spans="1:7" ht="10.5" customHeight="1">
      <c r="A78" s="381" t="s">
        <v>1272</v>
      </c>
      <c r="B78" s="586"/>
      <c r="C78" s="581"/>
      <c r="D78" s="581"/>
      <c r="E78" s="581"/>
      <c r="F78" s="581"/>
      <c r="G78" s="582"/>
    </row>
    <row r="79" spans="1:7" ht="10.5" customHeight="1">
      <c r="A79" s="54" t="s">
        <v>1285</v>
      </c>
      <c r="B79" s="573">
        <v>89877.6</v>
      </c>
      <c r="C79" s="583">
        <v>126074.9</v>
      </c>
      <c r="D79" s="583">
        <v>127274.9</v>
      </c>
      <c r="E79" s="583">
        <f aca="true" t="shared" si="12" ref="E79:E84">D79/C79*100</f>
        <v>100.95181515115222</v>
      </c>
      <c r="F79" s="583">
        <f>D79/B79*100</f>
        <v>141.60914399138383</v>
      </c>
      <c r="G79" s="582"/>
    </row>
    <row r="80" spans="1:7" ht="10.5" customHeight="1">
      <c r="A80" s="54" t="s">
        <v>1274</v>
      </c>
      <c r="B80" s="573">
        <v>88456.3</v>
      </c>
      <c r="C80" s="583">
        <v>126074.9</v>
      </c>
      <c r="D80" s="585">
        <v>114089.6</v>
      </c>
      <c r="E80" s="583">
        <f t="shared" si="12"/>
        <v>90.4935082240795</v>
      </c>
      <c r="F80" s="583">
        <f aca="true" t="shared" si="13" ref="F80:F87">D80/B80*100</f>
        <v>128.9784899436219</v>
      </c>
      <c r="G80" s="582"/>
    </row>
    <row r="81" spans="1:7" ht="10.5" customHeight="1">
      <c r="A81" s="54" t="s">
        <v>1292</v>
      </c>
      <c r="B81" s="573">
        <v>88456.3</v>
      </c>
      <c r="C81" s="583">
        <v>126074.9</v>
      </c>
      <c r="D81" s="586">
        <v>114089.6</v>
      </c>
      <c r="E81" s="583">
        <f t="shared" si="12"/>
        <v>90.4935082240795</v>
      </c>
      <c r="F81" s="583">
        <f t="shared" si="13"/>
        <v>128.9784899436219</v>
      </c>
      <c r="G81" s="582"/>
    </row>
    <row r="82" spans="1:7" ht="10.5" customHeight="1">
      <c r="A82" s="54" t="s">
        <v>1286</v>
      </c>
      <c r="B82" s="586">
        <f>SUM(B83:B85)</f>
        <v>87432.6</v>
      </c>
      <c r="C82" s="586">
        <f>C83+C84+C85</f>
        <v>113125.4</v>
      </c>
      <c r="D82" s="586">
        <f>D83+D84+D85</f>
        <v>100456.5</v>
      </c>
      <c r="E82" s="583">
        <f t="shared" si="12"/>
        <v>88.80101197432231</v>
      </c>
      <c r="F82" s="583">
        <f t="shared" si="13"/>
        <v>114.89593126591224</v>
      </c>
      <c r="G82" s="582"/>
    </row>
    <row r="83" spans="1:7" ht="10.5" customHeight="1">
      <c r="A83" s="54" t="s">
        <v>1287</v>
      </c>
      <c r="B83" s="573">
        <v>51903.4</v>
      </c>
      <c r="C83" s="586">
        <v>65890.3</v>
      </c>
      <c r="D83" s="586">
        <v>59660.8</v>
      </c>
      <c r="E83" s="583">
        <f t="shared" si="12"/>
        <v>90.54564935961743</v>
      </c>
      <c r="F83" s="583">
        <f t="shared" si="13"/>
        <v>114.94584169823172</v>
      </c>
      <c r="G83" s="582"/>
    </row>
    <row r="84" spans="1:7" ht="10.5" customHeight="1">
      <c r="A84" s="54" t="s">
        <v>1288</v>
      </c>
      <c r="B84" s="573">
        <v>5709.4</v>
      </c>
      <c r="C84" s="586">
        <v>7248.5</v>
      </c>
      <c r="D84" s="586">
        <v>6673.2</v>
      </c>
      <c r="E84" s="585">
        <f t="shared" si="12"/>
        <v>92.06318548665242</v>
      </c>
      <c r="F84" s="583">
        <f t="shared" si="13"/>
        <v>116.88093319788419</v>
      </c>
      <c r="G84" s="582"/>
    </row>
    <row r="85" spans="1:7" ht="10.5" customHeight="1">
      <c r="A85" s="54" t="s">
        <v>1279</v>
      </c>
      <c r="B85" s="573">
        <v>29819.8</v>
      </c>
      <c r="C85" s="586">
        <v>39986.6</v>
      </c>
      <c r="D85" s="586">
        <v>34122.5</v>
      </c>
      <c r="E85" s="583">
        <f>D85/C85*100</f>
        <v>85.3348371704521</v>
      </c>
      <c r="F85" s="583">
        <f t="shared" si="13"/>
        <v>114.42900354797818</v>
      </c>
      <c r="G85" s="582"/>
    </row>
    <row r="86" spans="1:7" ht="10.5" customHeight="1">
      <c r="A86" s="54" t="s">
        <v>1289</v>
      </c>
      <c r="B86" s="54"/>
      <c r="C86" s="587"/>
      <c r="D86" s="587"/>
      <c r="E86" s="583"/>
      <c r="F86" s="583"/>
      <c r="G86" s="582"/>
    </row>
    <row r="87" spans="1:7" ht="10.5" customHeight="1">
      <c r="A87" s="136" t="s">
        <v>1290</v>
      </c>
      <c r="B87" s="595">
        <f>B78+B79-B80</f>
        <v>1421.300000000003</v>
      </c>
      <c r="C87" s="590"/>
      <c r="D87" s="595">
        <f>D78+D79-D80</f>
        <v>13185.299999999988</v>
      </c>
      <c r="E87" s="596"/>
      <c r="F87" s="583">
        <f t="shared" si="13"/>
        <v>927.6929571519006</v>
      </c>
      <c r="G87" s="582"/>
    </row>
    <row r="88" spans="1:7" ht="10.5" customHeight="1">
      <c r="A88" s="577" t="s">
        <v>1297</v>
      </c>
      <c r="B88" s="597"/>
      <c r="C88" s="588"/>
      <c r="D88" s="598"/>
      <c r="E88" s="599"/>
      <c r="F88" s="599"/>
      <c r="G88" s="582"/>
    </row>
    <row r="89" spans="1:7" ht="10.5" customHeight="1">
      <c r="A89" s="381" t="s">
        <v>1272</v>
      </c>
      <c r="B89" s="600"/>
      <c r="C89" s="587"/>
      <c r="D89" s="586">
        <v>31.3</v>
      </c>
      <c r="E89" s="585"/>
      <c r="F89" s="583"/>
      <c r="G89" s="582"/>
    </row>
    <row r="90" spans="1:7" ht="10.5" customHeight="1">
      <c r="A90" s="54" t="s">
        <v>1285</v>
      </c>
      <c r="B90" s="600">
        <v>24668.3</v>
      </c>
      <c r="C90" s="587">
        <v>70449.9</v>
      </c>
      <c r="D90" s="586">
        <v>144410.6</v>
      </c>
      <c r="E90" s="585">
        <f aca="true" t="shared" si="14" ref="E90:E96">D90/C90*100</f>
        <v>204.98339955060266</v>
      </c>
      <c r="F90" s="583">
        <f>D90/B90*100</f>
        <v>585.4096147687518</v>
      </c>
      <c r="G90" s="582"/>
    </row>
    <row r="91" spans="1:7" ht="10.5" customHeight="1">
      <c r="A91" s="54" t="s">
        <v>1274</v>
      </c>
      <c r="B91" s="600">
        <v>19470.3</v>
      </c>
      <c r="C91" s="587">
        <v>70449.9</v>
      </c>
      <c r="D91" s="586">
        <v>132952.4</v>
      </c>
      <c r="E91" s="585">
        <f t="shared" si="14"/>
        <v>188.71907554162604</v>
      </c>
      <c r="F91" s="583">
        <f aca="true" t="shared" si="15" ref="F91:F96">D91/B91*100</f>
        <v>682.8472083121472</v>
      </c>
      <c r="G91" s="582"/>
    </row>
    <row r="92" spans="1:7" ht="10.5" customHeight="1">
      <c r="A92" s="54" t="s">
        <v>1292</v>
      </c>
      <c r="B92" s="600">
        <v>19470.3</v>
      </c>
      <c r="C92" s="587">
        <v>70449.9</v>
      </c>
      <c r="D92" s="586">
        <v>132952.4</v>
      </c>
      <c r="E92" s="585">
        <f t="shared" si="14"/>
        <v>188.71907554162604</v>
      </c>
      <c r="F92" s="583">
        <f t="shared" si="15"/>
        <v>682.8472083121472</v>
      </c>
      <c r="G92" s="582"/>
    </row>
    <row r="93" spans="1:7" ht="10.5" customHeight="1">
      <c r="A93" s="54" t="s">
        <v>1286</v>
      </c>
      <c r="B93" s="600">
        <f>B94+B95+B96</f>
        <v>19200.100000000002</v>
      </c>
      <c r="C93" s="600">
        <f>C94+C95+C96</f>
        <v>69949.9</v>
      </c>
      <c r="D93" s="600">
        <f>D94+D95+D96</f>
        <v>132482.4</v>
      </c>
      <c r="E93" s="585">
        <f t="shared" si="14"/>
        <v>189.39612494085054</v>
      </c>
      <c r="F93" s="583">
        <f t="shared" si="15"/>
        <v>690.0089062036134</v>
      </c>
      <c r="G93" s="582"/>
    </row>
    <row r="94" spans="1:7" ht="10.5" customHeight="1">
      <c r="A94" s="54" t="s">
        <v>1287</v>
      </c>
      <c r="B94" s="600">
        <v>12661.1</v>
      </c>
      <c r="C94" s="586">
        <v>50985.2</v>
      </c>
      <c r="D94" s="586">
        <v>48911.4</v>
      </c>
      <c r="E94" s="585">
        <f t="shared" si="14"/>
        <v>95.93254513074383</v>
      </c>
      <c r="F94" s="583">
        <f t="shared" si="15"/>
        <v>386.31240571514326</v>
      </c>
      <c r="G94" s="582"/>
    </row>
    <row r="95" spans="1:7" ht="10.5" customHeight="1">
      <c r="A95" s="54" t="s">
        <v>1288</v>
      </c>
      <c r="B95" s="600">
        <v>1392.7</v>
      </c>
      <c r="C95" s="587">
        <v>5926.9</v>
      </c>
      <c r="D95" s="586">
        <v>5604.6</v>
      </c>
      <c r="E95" s="583">
        <f t="shared" si="14"/>
        <v>94.56208135787682</v>
      </c>
      <c r="F95" s="583">
        <f t="shared" si="15"/>
        <v>402.42694047533564</v>
      </c>
      <c r="G95" s="582"/>
    </row>
    <row r="96" spans="1:7" ht="10.5" customHeight="1">
      <c r="A96" s="54" t="s">
        <v>1279</v>
      </c>
      <c r="B96" s="600">
        <v>5146.3</v>
      </c>
      <c r="C96" s="586">
        <v>13037.8</v>
      </c>
      <c r="D96" s="586">
        <v>77966.4</v>
      </c>
      <c r="E96" s="583">
        <f t="shared" si="14"/>
        <v>598.0027305220206</v>
      </c>
      <c r="F96" s="583">
        <f t="shared" si="15"/>
        <v>1514.9991255853718</v>
      </c>
      <c r="G96" s="582"/>
    </row>
    <row r="97" spans="1:7" ht="10.5" customHeight="1">
      <c r="A97" s="54" t="s">
        <v>1289</v>
      </c>
      <c r="B97" s="600"/>
      <c r="C97" s="587"/>
      <c r="D97" s="586"/>
      <c r="E97" s="583"/>
      <c r="F97" s="583"/>
      <c r="G97" s="582"/>
    </row>
    <row r="98" spans="1:7" ht="10.5" customHeight="1">
      <c r="A98" s="54" t="s">
        <v>1290</v>
      </c>
      <c r="B98" s="600">
        <f>B89+B90-B91</f>
        <v>5198</v>
      </c>
      <c r="C98" s="587"/>
      <c r="D98" s="586">
        <f>D89+D90-D91</f>
        <v>11489.5</v>
      </c>
      <c r="E98" s="583"/>
      <c r="F98" s="583">
        <f>D98/B98*100</f>
        <v>221.03693728357058</v>
      </c>
      <c r="G98" s="582"/>
    </row>
    <row r="99" spans="1:7" ht="10.5" customHeight="1">
      <c r="A99" s="594" t="s">
        <v>1298</v>
      </c>
      <c r="B99" s="594"/>
      <c r="C99" s="588"/>
      <c r="D99" s="588"/>
      <c r="E99" s="588"/>
      <c r="F99" s="588"/>
      <c r="G99" s="582"/>
    </row>
    <row r="100" spans="1:12" ht="10.5" customHeight="1">
      <c r="A100" s="54" t="s">
        <v>1272</v>
      </c>
      <c r="B100" s="54">
        <v>1365.5</v>
      </c>
      <c r="C100" s="581">
        <v>0</v>
      </c>
      <c r="D100" s="581">
        <v>14899.7</v>
      </c>
      <c r="E100" s="583"/>
      <c r="F100" s="581"/>
      <c r="G100" s="582"/>
      <c r="H100" s="131"/>
      <c r="I100" s="601"/>
      <c r="J100" s="601"/>
      <c r="K100" s="584"/>
      <c r="L100" s="584"/>
    </row>
    <row r="101" spans="1:12" ht="10.5" customHeight="1">
      <c r="A101" s="54" t="s">
        <v>1285</v>
      </c>
      <c r="B101" s="54">
        <v>440262.2</v>
      </c>
      <c r="C101" s="583">
        <v>621138.1</v>
      </c>
      <c r="D101" s="583">
        <v>680520.2</v>
      </c>
      <c r="E101" s="583">
        <f aca="true" t="shared" si="16" ref="E101:E107">D101/C101*100</f>
        <v>109.56020891328353</v>
      </c>
      <c r="F101" s="583">
        <f>D101/B101*100</f>
        <v>154.57157121369946</v>
      </c>
      <c r="G101" s="582"/>
      <c r="H101" s="131"/>
      <c r="I101" s="601"/>
      <c r="J101" s="601"/>
      <c r="K101" s="601"/>
      <c r="L101" s="601"/>
    </row>
    <row r="102" spans="1:12" ht="10.5" customHeight="1">
      <c r="A102" s="54" t="s">
        <v>1274</v>
      </c>
      <c r="B102" s="54">
        <v>394709.1</v>
      </c>
      <c r="C102" s="583">
        <v>621138.1</v>
      </c>
      <c r="D102" s="583">
        <v>601527.6</v>
      </c>
      <c r="E102" s="583">
        <f t="shared" si="16"/>
        <v>96.84281160662984</v>
      </c>
      <c r="F102" s="583">
        <f aca="true" t="shared" si="17" ref="F102:F109">D102/B102*100</f>
        <v>152.39770251053244</v>
      </c>
      <c r="G102" s="582"/>
      <c r="H102" s="601"/>
      <c r="I102" s="601"/>
      <c r="J102" s="601"/>
      <c r="K102" s="601"/>
      <c r="L102" s="601"/>
    </row>
    <row r="103" spans="1:12" ht="10.5" customHeight="1">
      <c r="A103" s="54" t="s">
        <v>1292</v>
      </c>
      <c r="B103" s="54">
        <v>394709.1</v>
      </c>
      <c r="C103" s="583">
        <v>621138.1</v>
      </c>
      <c r="D103" s="583">
        <v>601527.6</v>
      </c>
      <c r="E103" s="583">
        <f t="shared" si="16"/>
        <v>96.84281160662984</v>
      </c>
      <c r="F103" s="583">
        <f t="shared" si="17"/>
        <v>152.39770251053244</v>
      </c>
      <c r="G103" s="582"/>
      <c r="H103" s="601"/>
      <c r="I103" s="601"/>
      <c r="J103" s="601"/>
      <c r="K103" s="601"/>
      <c r="L103" s="601"/>
    </row>
    <row r="104" spans="1:12" ht="10.5" customHeight="1">
      <c r="A104" s="54" t="s">
        <v>1286</v>
      </c>
      <c r="B104" s="583">
        <f>SUM(B105:B107)</f>
        <v>373457.89999999997</v>
      </c>
      <c r="C104" s="583">
        <f>C105+C106+C107</f>
        <v>600043.1</v>
      </c>
      <c r="D104" s="583">
        <f>D105+D106+D107</f>
        <v>583337.6</v>
      </c>
      <c r="E104" s="583">
        <f t="shared" si="16"/>
        <v>97.21594998759255</v>
      </c>
      <c r="F104" s="583">
        <f t="shared" si="17"/>
        <v>156.19902537876425</v>
      </c>
      <c r="G104" s="582"/>
      <c r="H104" s="601"/>
      <c r="I104" s="601"/>
      <c r="J104" s="601"/>
      <c r="K104" s="601"/>
      <c r="L104" s="601"/>
    </row>
    <row r="105" spans="1:12" ht="10.5" customHeight="1">
      <c r="A105" s="54" t="s">
        <v>1287</v>
      </c>
      <c r="B105" s="54">
        <v>288449.1</v>
      </c>
      <c r="C105" s="583">
        <v>436875.2</v>
      </c>
      <c r="D105" s="583">
        <v>431028.3</v>
      </c>
      <c r="E105" s="583">
        <f t="shared" si="16"/>
        <v>98.66165440382059</v>
      </c>
      <c r="F105" s="583">
        <f t="shared" si="17"/>
        <v>149.42958740380885</v>
      </c>
      <c r="G105" s="582"/>
      <c r="H105" s="601"/>
      <c r="I105" s="601"/>
      <c r="J105" s="601"/>
      <c r="K105" s="601"/>
      <c r="L105" s="601"/>
    </row>
    <row r="106" spans="1:12" ht="10.5" customHeight="1">
      <c r="A106" s="54" t="s">
        <v>1288</v>
      </c>
      <c r="B106" s="585">
        <v>30580.3</v>
      </c>
      <c r="C106" s="583">
        <v>47340.8</v>
      </c>
      <c r="D106" s="583">
        <v>45597.9</v>
      </c>
      <c r="E106" s="583">
        <f t="shared" si="16"/>
        <v>96.31839766121401</v>
      </c>
      <c r="F106" s="583">
        <f t="shared" si="17"/>
        <v>149.10873994041918</v>
      </c>
      <c r="G106" s="582"/>
      <c r="H106" s="601"/>
      <c r="I106" s="601"/>
      <c r="J106" s="601"/>
      <c r="K106" s="601"/>
      <c r="L106" s="601"/>
    </row>
    <row r="107" spans="1:12" ht="10.5" customHeight="1">
      <c r="A107" s="54" t="s">
        <v>1279</v>
      </c>
      <c r="B107" s="54">
        <v>54428.5</v>
      </c>
      <c r="C107" s="583">
        <v>115827.1</v>
      </c>
      <c r="D107" s="583">
        <v>106711.4</v>
      </c>
      <c r="E107" s="583">
        <f t="shared" si="16"/>
        <v>92.12990742235624</v>
      </c>
      <c r="F107" s="583">
        <f t="shared" si="17"/>
        <v>196.05794758260836</v>
      </c>
      <c r="G107" s="582"/>
      <c r="H107" s="601"/>
      <c r="I107" s="601"/>
      <c r="J107" s="601"/>
      <c r="K107" s="601"/>
      <c r="L107" s="601"/>
    </row>
    <row r="108" spans="1:12" ht="10.5" customHeight="1">
      <c r="A108" s="54" t="s">
        <v>1289</v>
      </c>
      <c r="B108" s="54"/>
      <c r="C108" s="587"/>
      <c r="D108" s="587"/>
      <c r="E108" s="583"/>
      <c r="F108" s="583"/>
      <c r="G108" s="582"/>
      <c r="H108" s="601"/>
      <c r="I108" s="601"/>
      <c r="J108" s="601"/>
      <c r="K108" s="584"/>
      <c r="L108" s="584"/>
    </row>
    <row r="109" spans="1:12" ht="10.5" customHeight="1">
      <c r="A109" s="54" t="s">
        <v>1290</v>
      </c>
      <c r="B109" s="586">
        <f>B100+B101-B102</f>
        <v>46918.600000000035</v>
      </c>
      <c r="C109" s="587"/>
      <c r="D109" s="586">
        <f>D100+D101-D102</f>
        <v>93892.29999999993</v>
      </c>
      <c r="E109" s="583"/>
      <c r="F109" s="583">
        <f t="shared" si="17"/>
        <v>200.11743743419424</v>
      </c>
      <c r="G109" s="582"/>
      <c r="H109" s="601"/>
      <c r="I109" s="601"/>
      <c r="J109" s="601"/>
      <c r="K109" s="584"/>
      <c r="L109" s="584"/>
    </row>
    <row r="110" spans="1:8" ht="10.5" customHeight="1">
      <c r="A110" s="594" t="s">
        <v>1299</v>
      </c>
      <c r="B110" s="594"/>
      <c r="C110" s="588"/>
      <c r="D110" s="588"/>
      <c r="E110" s="588"/>
      <c r="F110" s="588"/>
      <c r="G110" s="582"/>
      <c r="H110" s="601"/>
    </row>
    <row r="111" spans="1:11" ht="10.5" customHeight="1">
      <c r="A111" s="54" t="s">
        <v>1272</v>
      </c>
      <c r="B111" s="585">
        <f>B8+B21+B32+B45+B56+B67+B78+B89+B100</f>
        <v>67543.9</v>
      </c>
      <c r="C111" s="586">
        <f aca="true" t="shared" si="18" ref="C111:D114">C8+C21+C32+C45+C56+C67+C78+C89+C100</f>
        <v>0</v>
      </c>
      <c r="D111" s="586">
        <f>SUM(D100,D89,D78,D67,D56,D45,D32,D21,D8)</f>
        <v>119619.5</v>
      </c>
      <c r="E111" s="587"/>
      <c r="F111" s="583">
        <f>D111/B111*100</f>
        <v>177.09889420066062</v>
      </c>
      <c r="G111" s="582"/>
      <c r="H111" s="601"/>
      <c r="I111" s="131"/>
      <c r="J111" s="601"/>
      <c r="K111" s="601"/>
    </row>
    <row r="112" spans="1:11" ht="10.5" customHeight="1">
      <c r="A112" s="54" t="s">
        <v>1285</v>
      </c>
      <c r="B112" s="585">
        <f>B9+B22+B33+B46+B57+B68+B79+B90+B101</f>
        <v>12759909.8</v>
      </c>
      <c r="C112" s="586">
        <f t="shared" si="18"/>
        <v>16240472.599999998</v>
      </c>
      <c r="D112" s="586">
        <f t="shared" si="18"/>
        <v>16357998.2</v>
      </c>
      <c r="E112" s="583">
        <f>D112/C112*100</f>
        <v>100.72365874377327</v>
      </c>
      <c r="F112" s="583">
        <f>D112/B112*100</f>
        <v>128.19838428638423</v>
      </c>
      <c r="G112" s="582"/>
      <c r="H112" s="601"/>
      <c r="I112" s="131"/>
      <c r="J112" s="601"/>
      <c r="K112" s="601"/>
    </row>
    <row r="113" spans="1:11" ht="10.5" customHeight="1">
      <c r="A113" s="54" t="s">
        <v>1274</v>
      </c>
      <c r="B113" s="585">
        <f>B10+B23+B34+B47+B58+B69+B80+B91+B102</f>
        <v>12034120.000000002</v>
      </c>
      <c r="C113" s="586">
        <f t="shared" si="18"/>
        <v>16240335.899999999</v>
      </c>
      <c r="D113" s="586">
        <f t="shared" si="18"/>
        <v>15051060.54</v>
      </c>
      <c r="E113" s="583">
        <f aca="true" t="shared" si="19" ref="E113:E118">D113/C113*100</f>
        <v>92.67702732675622</v>
      </c>
      <c r="F113" s="583">
        <f aca="true" t="shared" si="20" ref="F113:F120">D113/B113*100</f>
        <v>125.06988911528218</v>
      </c>
      <c r="G113" s="582"/>
      <c r="H113" s="601"/>
      <c r="I113" s="601"/>
      <c r="J113" s="601"/>
      <c r="K113" s="601"/>
    </row>
    <row r="114" spans="1:11" ht="10.5" customHeight="1">
      <c r="A114" s="54" t="s">
        <v>1292</v>
      </c>
      <c r="B114" s="585">
        <f>B11+B24+B35+B48+B59+B70+B81+B92+B103</f>
        <v>12034120.000000002</v>
      </c>
      <c r="C114" s="586">
        <f t="shared" si="18"/>
        <v>16240335.899999999</v>
      </c>
      <c r="D114" s="586">
        <f t="shared" si="18"/>
        <v>15051060.54</v>
      </c>
      <c r="E114" s="583">
        <f t="shared" si="19"/>
        <v>92.67702732675622</v>
      </c>
      <c r="F114" s="583">
        <f t="shared" si="20"/>
        <v>125.06988911528218</v>
      </c>
      <c r="G114" s="582"/>
      <c r="H114" s="601"/>
      <c r="I114" s="601"/>
      <c r="J114" s="601"/>
      <c r="K114" s="601"/>
    </row>
    <row r="115" spans="1:11" ht="10.5" customHeight="1">
      <c r="A115" s="54" t="s">
        <v>1286</v>
      </c>
      <c r="B115" s="585">
        <f>B116+B117+B118</f>
        <v>11499195.999999998</v>
      </c>
      <c r="C115" s="586">
        <f>C12+C25+C36+C49+C60+C71+C82+C93+C104</f>
        <v>15710482.100000001</v>
      </c>
      <c r="D115" s="586">
        <f>SUM(D116:D118)</f>
        <v>14644193.740000002</v>
      </c>
      <c r="E115" s="583">
        <f t="shared" si="19"/>
        <v>93.21288580953222</v>
      </c>
      <c r="F115" s="583">
        <f t="shared" si="20"/>
        <v>127.34971853684382</v>
      </c>
      <c r="G115" s="582"/>
      <c r="H115" s="601"/>
      <c r="I115" s="601"/>
      <c r="J115" s="601"/>
      <c r="K115" s="601"/>
    </row>
    <row r="116" spans="1:11" ht="10.5" customHeight="1">
      <c r="A116" s="54" t="s">
        <v>1287</v>
      </c>
      <c r="B116" s="585">
        <f>B13+B26+B37+B50+B61+B72+B83+B94+B105</f>
        <v>7396624.399999999</v>
      </c>
      <c r="C116" s="586">
        <f>C13+C26+C37+C50+C61+C72+C83+C94+C105</f>
        <v>10100817.099999998</v>
      </c>
      <c r="D116" s="586">
        <f>D13+D26+D37+D50+D61+D72+D83+D94+D105</f>
        <v>9648650.700000001</v>
      </c>
      <c r="E116" s="583">
        <f t="shared" si="19"/>
        <v>95.52346710643839</v>
      </c>
      <c r="F116" s="583">
        <f t="shared" si="20"/>
        <v>130.44667645960232</v>
      </c>
      <c r="G116" s="582"/>
      <c r="H116" s="601"/>
      <c r="I116" s="601"/>
      <c r="J116" s="601"/>
      <c r="K116" s="601"/>
    </row>
    <row r="117" spans="1:11" ht="10.5" customHeight="1">
      <c r="A117" s="54" t="s">
        <v>1288</v>
      </c>
      <c r="B117" s="585">
        <f>B14+B27+B38+B51+B62+B73+B84+B95+B106</f>
        <v>739159.3999999999</v>
      </c>
      <c r="C117" s="586">
        <f>C14+C27+C38+C51+C62+C73+C84+C95+C106</f>
        <v>1068918.8</v>
      </c>
      <c r="D117" s="586">
        <f>D14+D27+D38+D51+D62+D73+D84+D95+D106</f>
        <v>981297.2999999999</v>
      </c>
      <c r="E117" s="583">
        <f t="shared" si="19"/>
        <v>91.8027917555571</v>
      </c>
      <c r="F117" s="583">
        <f t="shared" si="20"/>
        <v>132.7585497796551</v>
      </c>
      <c r="G117" s="582"/>
      <c r="H117" s="601"/>
      <c r="I117" s="601"/>
      <c r="J117" s="601"/>
      <c r="K117" s="601"/>
    </row>
    <row r="118" spans="1:11" ht="10.5" customHeight="1">
      <c r="A118" s="54" t="s">
        <v>1279</v>
      </c>
      <c r="B118" s="585">
        <f>B15+B28+B39+B52+B63+B74+B85+B96+B107</f>
        <v>3363412.1999999993</v>
      </c>
      <c r="C118" s="586">
        <f>C15+C28+C39+C52+C63+C74+C85+C96+C107</f>
        <v>4540746.199999999</v>
      </c>
      <c r="D118" s="586">
        <f>D15+D28+D39+D52+D63+D74+D85+D96+D107</f>
        <v>4014245.74</v>
      </c>
      <c r="E118" s="583">
        <f t="shared" si="19"/>
        <v>88.40497934017984</v>
      </c>
      <c r="F118" s="583">
        <f t="shared" si="20"/>
        <v>119.35039481631186</v>
      </c>
      <c r="G118" s="582"/>
      <c r="H118" s="601"/>
      <c r="I118" s="601"/>
      <c r="J118" s="601"/>
      <c r="K118" s="601"/>
    </row>
    <row r="119" spans="1:11" ht="10.5" customHeight="1">
      <c r="A119" s="54" t="s">
        <v>1289</v>
      </c>
      <c r="B119" s="585"/>
      <c r="C119" s="586"/>
      <c r="D119" s="586"/>
      <c r="E119" s="583"/>
      <c r="F119" s="583"/>
      <c r="G119" s="582"/>
      <c r="H119" s="601"/>
      <c r="J119" s="601"/>
      <c r="K119" s="601"/>
    </row>
    <row r="120" spans="1:11" ht="10.5" customHeight="1">
      <c r="A120" s="54" t="s">
        <v>1290</v>
      </c>
      <c r="B120" s="585">
        <f>B19+B30+B41+B54+B65+B76+B87+B98+B109</f>
        <v>793333.7000000004</v>
      </c>
      <c r="C120" s="586">
        <f>C19+C30+C41+C54+C65+C76+C87+C98+C109</f>
        <v>0</v>
      </c>
      <c r="D120" s="586">
        <f>D19+D30+D41+D54+D65+D76+D87+D98+D109</f>
        <v>1426557.1600000015</v>
      </c>
      <c r="E120" s="583"/>
      <c r="F120" s="583">
        <f t="shared" si="20"/>
        <v>179.81804630258372</v>
      </c>
      <c r="G120" s="582"/>
      <c r="H120" s="601"/>
      <c r="I120" s="601"/>
      <c r="J120" s="601"/>
      <c r="K120" s="601"/>
    </row>
    <row r="121" spans="1:10" ht="10.5" customHeight="1">
      <c r="A121" s="54" t="s">
        <v>1281</v>
      </c>
      <c r="B121" s="585"/>
      <c r="C121" s="586"/>
      <c r="D121" s="586"/>
      <c r="E121" s="587"/>
      <c r="F121" s="587"/>
      <c r="G121" s="582"/>
      <c r="H121" s="601"/>
      <c r="I121" s="584"/>
      <c r="J121" s="584"/>
    </row>
    <row r="122" spans="1:10" ht="10.5" customHeight="1">
      <c r="A122" s="136" t="s">
        <v>1282</v>
      </c>
      <c r="B122" s="596"/>
      <c r="C122" s="595"/>
      <c r="D122" s="595"/>
      <c r="E122" s="590"/>
      <c r="F122" s="590"/>
      <c r="G122" s="582"/>
      <c r="H122" s="601"/>
      <c r="I122" s="584"/>
      <c r="J122" s="584"/>
    </row>
    <row r="123" spans="1:8" ht="12.75">
      <c r="A123" s="49" t="s">
        <v>1300</v>
      </c>
      <c r="B123" s="89"/>
      <c r="C123" s="49"/>
      <c r="D123" s="49"/>
      <c r="E123" s="49"/>
      <c r="F123" s="49"/>
      <c r="G123" s="601"/>
      <c r="H123" s="601"/>
    </row>
    <row r="124" spans="1:6" ht="12.75">
      <c r="A124" s="602" t="s">
        <v>1301</v>
      </c>
      <c r="B124" s="603"/>
      <c r="C124" s="49"/>
      <c r="D124" s="89"/>
      <c r="E124" s="49"/>
      <c r="F124" s="49"/>
    </row>
    <row r="125" spans="1:4" ht="12.75">
      <c r="A125" s="49"/>
      <c r="B125" s="49"/>
      <c r="D125" s="604"/>
    </row>
    <row r="126" spans="1:2" ht="12.75">
      <c r="A126" s="380"/>
      <c r="B126" s="380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5.375" style="119" customWidth="1"/>
    <col min="2" max="4" width="10.00390625" style="119" customWidth="1"/>
    <col min="5" max="5" width="6.625" style="119" customWidth="1"/>
    <col min="6" max="6" width="7.625" style="119" customWidth="1"/>
    <col min="7" max="7" width="10.00390625" style="119" customWidth="1"/>
    <col min="8" max="16384" width="9.125" style="119" customWidth="1"/>
  </cols>
  <sheetData>
    <row r="1" ht="12.75">
      <c r="A1" s="119" t="s">
        <v>670</v>
      </c>
    </row>
    <row r="2" spans="1:2" ht="12.75">
      <c r="A2" s="376" t="s">
        <v>1302</v>
      </c>
      <c r="B2" s="376"/>
    </row>
    <row r="3" spans="1:5" ht="12.75">
      <c r="A3" s="375" t="s">
        <v>1303</v>
      </c>
      <c r="B3" s="375"/>
      <c r="C3" s="375"/>
      <c r="D3" s="376"/>
      <c r="E3" s="216"/>
    </row>
    <row r="4" spans="1:6" ht="12.75">
      <c r="A4" s="605"/>
      <c r="B4" s="605"/>
      <c r="C4" s="605"/>
      <c r="D4" s="935" t="s">
        <v>1262</v>
      </c>
      <c r="E4" s="935"/>
      <c r="F4" s="935"/>
    </row>
    <row r="5" spans="1:6" ht="12.75">
      <c r="A5" s="606"/>
      <c r="B5" s="607" t="s">
        <v>1263</v>
      </c>
      <c r="C5" s="936" t="s">
        <v>1264</v>
      </c>
      <c r="D5" s="791"/>
      <c r="E5" s="937"/>
      <c r="F5" s="608"/>
    </row>
    <row r="6" spans="1:6" ht="12.75">
      <c r="A6" s="609" t="s">
        <v>1265</v>
      </c>
      <c r="B6" s="610" t="s">
        <v>1266</v>
      </c>
      <c r="C6" s="611" t="s">
        <v>1267</v>
      </c>
      <c r="D6" s="610" t="s">
        <v>1266</v>
      </c>
      <c r="E6" s="612" t="s">
        <v>1165</v>
      </c>
      <c r="F6" s="613"/>
    </row>
    <row r="7" spans="1:6" ht="12.75">
      <c r="A7" s="614"/>
      <c r="B7" s="615" t="s">
        <v>1268</v>
      </c>
      <c r="C7" s="616" t="s">
        <v>1269</v>
      </c>
      <c r="D7" s="615" t="s">
        <v>1268</v>
      </c>
      <c r="E7" s="617" t="s">
        <v>1168</v>
      </c>
      <c r="F7" s="618" t="s">
        <v>1304</v>
      </c>
    </row>
    <row r="8" spans="1:6" ht="12.75">
      <c r="A8" s="619" t="s">
        <v>1305</v>
      </c>
      <c r="B8" s="620"/>
      <c r="C8" s="621"/>
      <c r="D8" s="621"/>
      <c r="E8" s="374"/>
      <c r="F8" s="374"/>
    </row>
    <row r="9" spans="1:6" ht="12.75">
      <c r="A9" s="609" t="s">
        <v>1272</v>
      </c>
      <c r="B9" s="609">
        <v>9724.4</v>
      </c>
      <c r="C9" s="622">
        <v>0</v>
      </c>
      <c r="D9" s="622">
        <v>47891.5</v>
      </c>
      <c r="E9" s="622"/>
      <c r="F9" s="622"/>
    </row>
    <row r="10" spans="1:6" ht="12.75">
      <c r="A10" s="609" t="s">
        <v>1273</v>
      </c>
      <c r="B10" s="609">
        <v>2403356.7</v>
      </c>
      <c r="C10" s="622">
        <v>4124610.5</v>
      </c>
      <c r="D10" s="622">
        <v>4045248.6</v>
      </c>
      <c r="E10" s="622">
        <f>D10/C10*100</f>
        <v>98.07589346921364</v>
      </c>
      <c r="F10" s="622">
        <f aca="true" t="shared" si="0" ref="F10:F18">D10/B10*100</f>
        <v>168.31661317689546</v>
      </c>
    </row>
    <row r="11" spans="1:6" ht="12.75">
      <c r="A11" s="609" t="s">
        <v>1274</v>
      </c>
      <c r="B11" s="609">
        <v>2279731.8</v>
      </c>
      <c r="C11" s="622">
        <v>4124290.5</v>
      </c>
      <c r="D11" s="622">
        <v>3830230.3</v>
      </c>
      <c r="E11" s="622">
        <f aca="true" t="shared" si="1" ref="E11:E17">D11/C11*100</f>
        <v>92.87004152593033</v>
      </c>
      <c r="F11" s="622">
        <f t="shared" si="0"/>
        <v>168.01232057209538</v>
      </c>
    </row>
    <row r="12" spans="1:6" ht="12.75">
      <c r="A12" s="609" t="s">
        <v>1275</v>
      </c>
      <c r="B12" s="609">
        <v>2279731.8</v>
      </c>
      <c r="C12" s="622">
        <v>3426744.5</v>
      </c>
      <c r="D12" s="622">
        <v>3350848.5</v>
      </c>
      <c r="E12" s="622">
        <f t="shared" si="1"/>
        <v>97.78518649406163</v>
      </c>
      <c r="F12" s="622">
        <f t="shared" si="0"/>
        <v>146.98432947244058</v>
      </c>
    </row>
    <row r="13" spans="1:6" ht="12.75">
      <c r="A13" s="609" t="s">
        <v>1276</v>
      </c>
      <c r="B13" s="622">
        <f>SUM(B14:B17)</f>
        <v>2202689.7</v>
      </c>
      <c r="C13" s="622">
        <f>C14+C15+C16</f>
        <v>3271171.7</v>
      </c>
      <c r="D13" s="622">
        <f>D14+D15+D16</f>
        <v>3200690.3</v>
      </c>
      <c r="E13" s="622">
        <f t="shared" si="1"/>
        <v>97.84537754468833</v>
      </c>
      <c r="F13" s="622">
        <f t="shared" si="0"/>
        <v>145.30827015716284</v>
      </c>
    </row>
    <row r="14" spans="1:6" ht="12.75">
      <c r="A14" s="609" t="s">
        <v>1277</v>
      </c>
      <c r="B14" s="609">
        <v>1218430.3</v>
      </c>
      <c r="C14" s="622">
        <v>1826464.5</v>
      </c>
      <c r="D14" s="622">
        <v>1776513.1</v>
      </c>
      <c r="E14" s="622">
        <f t="shared" si="1"/>
        <v>97.26513162451282</v>
      </c>
      <c r="F14" s="622">
        <f t="shared" si="0"/>
        <v>145.80342429107353</v>
      </c>
    </row>
    <row r="15" spans="1:6" ht="12.75">
      <c r="A15" s="609" t="s">
        <v>1288</v>
      </c>
      <c r="B15" s="609">
        <v>128967.4</v>
      </c>
      <c r="C15" s="622">
        <v>200661.5</v>
      </c>
      <c r="D15" s="609">
        <v>189446.3</v>
      </c>
      <c r="E15" s="622">
        <f t="shared" si="1"/>
        <v>94.41088599457295</v>
      </c>
      <c r="F15" s="622">
        <f t="shared" si="0"/>
        <v>146.89471913057096</v>
      </c>
    </row>
    <row r="16" spans="1:6" ht="12.75">
      <c r="A16" s="609" t="s">
        <v>1279</v>
      </c>
      <c r="B16" s="622">
        <v>855292</v>
      </c>
      <c r="C16" s="622">
        <v>1244045.7</v>
      </c>
      <c r="D16" s="622">
        <v>1234730.9</v>
      </c>
      <c r="E16" s="622">
        <f t="shared" si="1"/>
        <v>99.25124937130525</v>
      </c>
      <c r="F16" s="622">
        <f t="shared" si="0"/>
        <v>144.36366761293218</v>
      </c>
    </row>
    <row r="17" spans="1:6" ht="12.75">
      <c r="A17" s="609" t="s">
        <v>1280</v>
      </c>
      <c r="B17" s="609"/>
      <c r="C17" s="622">
        <v>697546</v>
      </c>
      <c r="D17" s="622">
        <v>479381.8</v>
      </c>
      <c r="E17" s="622">
        <f t="shared" si="1"/>
        <v>68.72404113850556</v>
      </c>
      <c r="F17" s="622"/>
    </row>
    <row r="18" spans="1:6" ht="12.75">
      <c r="A18" s="609" t="s">
        <v>1283</v>
      </c>
      <c r="B18" s="622">
        <f>B9+B10-B11</f>
        <v>133349.30000000028</v>
      </c>
      <c r="C18" s="609"/>
      <c r="D18" s="622">
        <f>D9+D10-D11</f>
        <v>262909.8000000003</v>
      </c>
      <c r="E18" s="609"/>
      <c r="F18" s="622">
        <f t="shared" si="0"/>
        <v>197.15874024085596</v>
      </c>
    </row>
    <row r="19" spans="1:6" ht="12.75">
      <c r="A19" s="609" t="s">
        <v>1281</v>
      </c>
      <c r="B19" s="609"/>
      <c r="C19" s="609"/>
      <c r="D19" s="609"/>
      <c r="E19" s="609"/>
      <c r="F19" s="609"/>
    </row>
    <row r="20" spans="1:6" ht="12.75">
      <c r="A20" s="614" t="s">
        <v>1282</v>
      </c>
      <c r="B20" s="609"/>
      <c r="C20" s="609"/>
      <c r="D20" s="609"/>
      <c r="E20" s="609"/>
      <c r="F20" s="609"/>
    </row>
    <row r="21" spans="1:6" ht="12.75">
      <c r="A21" s="620" t="s">
        <v>1270</v>
      </c>
      <c r="B21" s="620"/>
      <c r="C21" s="374"/>
      <c r="D21" s="374"/>
      <c r="E21" s="374"/>
      <c r="F21" s="374"/>
    </row>
    <row r="22" spans="1:6" ht="12.75">
      <c r="A22" s="609" t="s">
        <v>1272</v>
      </c>
      <c r="B22" s="609">
        <v>9724.4</v>
      </c>
      <c r="C22" s="622"/>
      <c r="D22" s="622">
        <v>47678.6</v>
      </c>
      <c r="E22" s="622"/>
      <c r="F22" s="622"/>
    </row>
    <row r="23" spans="1:6" ht="12.75">
      <c r="A23" s="609" t="s">
        <v>1285</v>
      </c>
      <c r="B23" s="609">
        <v>1962939.3</v>
      </c>
      <c r="C23" s="622">
        <v>3525283.6</v>
      </c>
      <c r="D23" s="622">
        <v>3619835.7</v>
      </c>
      <c r="E23" s="622">
        <f>D23/C23*100</f>
        <v>102.68211329153773</v>
      </c>
      <c r="F23" s="622">
        <f aca="true" t="shared" si="2" ref="F23:F31">D23/B23*100</f>
        <v>184.40894733729158</v>
      </c>
    </row>
    <row r="24" spans="1:6" ht="12.75">
      <c r="A24" s="609" t="s">
        <v>1274</v>
      </c>
      <c r="B24" s="609">
        <v>1871558.6</v>
      </c>
      <c r="C24" s="622">
        <v>3524963.6</v>
      </c>
      <c r="D24" s="622">
        <v>3410478.2</v>
      </c>
      <c r="E24" s="622">
        <f aca="true" t="shared" si="3" ref="E24:E30">D24/C24*100</f>
        <v>96.75215369599846</v>
      </c>
      <c r="F24" s="622">
        <f t="shared" si="2"/>
        <v>182.22663185646445</v>
      </c>
    </row>
    <row r="25" spans="1:6" ht="12.75">
      <c r="A25" s="609" t="s">
        <v>1275</v>
      </c>
      <c r="B25" s="609">
        <v>1871558.6</v>
      </c>
      <c r="C25" s="622">
        <v>2827417.6</v>
      </c>
      <c r="D25" s="622">
        <v>2931096.4</v>
      </c>
      <c r="E25" s="622">
        <f t="shared" si="3"/>
        <v>103.66690792332905</v>
      </c>
      <c r="F25" s="622">
        <f t="shared" si="2"/>
        <v>156.61259016949828</v>
      </c>
    </row>
    <row r="26" spans="1:6" ht="12.75">
      <c r="A26" s="609" t="s">
        <v>1276</v>
      </c>
      <c r="B26" s="622">
        <f>SUM(B27:B30)</f>
        <v>1797266.5</v>
      </c>
      <c r="C26" s="622">
        <f>C27+C28+C29</f>
        <v>2676600.7</v>
      </c>
      <c r="D26" s="622">
        <f>D27+D28+D29</f>
        <v>2783979.0700000003</v>
      </c>
      <c r="E26" s="622">
        <f t="shared" si="3"/>
        <v>104.01174407523692</v>
      </c>
      <c r="F26" s="622">
        <f t="shared" si="2"/>
        <v>154.90073787053842</v>
      </c>
    </row>
    <row r="27" spans="1:6" ht="12.75">
      <c r="A27" s="609" t="s">
        <v>1277</v>
      </c>
      <c r="B27" s="622">
        <v>1181571.7</v>
      </c>
      <c r="C27" s="622">
        <v>1778437.5</v>
      </c>
      <c r="D27" s="622">
        <v>1728867</v>
      </c>
      <c r="E27" s="622">
        <f t="shared" si="3"/>
        <v>97.21269372693727</v>
      </c>
      <c r="F27" s="622">
        <f t="shared" si="2"/>
        <v>146.3192627243865</v>
      </c>
    </row>
    <row r="28" spans="1:6" ht="12.75">
      <c r="A28" s="609" t="s">
        <v>1288</v>
      </c>
      <c r="B28" s="622">
        <v>124921.9</v>
      </c>
      <c r="C28" s="622">
        <v>195376.9</v>
      </c>
      <c r="D28" s="609">
        <v>184174.8</v>
      </c>
      <c r="E28" s="622">
        <f t="shared" si="3"/>
        <v>94.26641532340824</v>
      </c>
      <c r="F28" s="622">
        <f t="shared" si="2"/>
        <v>147.4319554857875</v>
      </c>
    </row>
    <row r="29" spans="1:6" ht="12.75">
      <c r="A29" s="609" t="s">
        <v>1279</v>
      </c>
      <c r="B29" s="609">
        <v>490772.9</v>
      </c>
      <c r="C29" s="622">
        <v>702786.3</v>
      </c>
      <c r="D29" s="622">
        <v>870937.27</v>
      </c>
      <c r="E29" s="622">
        <f t="shared" si="3"/>
        <v>123.92633009493781</v>
      </c>
      <c r="F29" s="622">
        <f t="shared" si="2"/>
        <v>177.4623802577526</v>
      </c>
    </row>
    <row r="30" spans="1:6" ht="12.75">
      <c r="A30" s="609" t="s">
        <v>1289</v>
      </c>
      <c r="B30" s="609"/>
      <c r="C30" s="609">
        <v>697546</v>
      </c>
      <c r="D30" s="622">
        <v>479381.8</v>
      </c>
      <c r="E30" s="622">
        <f t="shared" si="3"/>
        <v>68.72404113850556</v>
      </c>
      <c r="F30" s="622"/>
    </row>
    <row r="31" spans="1:6" ht="12.75">
      <c r="A31" s="609" t="s">
        <v>1306</v>
      </c>
      <c r="B31" s="622">
        <f>B22+B23-B24</f>
        <v>101105.09999999986</v>
      </c>
      <c r="C31" s="609"/>
      <c r="D31" s="622">
        <f>D22+D23-D24</f>
        <v>257036.1000000001</v>
      </c>
      <c r="E31" s="609"/>
      <c r="F31" s="622">
        <f t="shared" si="2"/>
        <v>254.22664138604327</v>
      </c>
    </row>
    <row r="32" spans="1:6" ht="12.75">
      <c r="A32" s="609" t="s">
        <v>1281</v>
      </c>
      <c r="B32" s="609"/>
      <c r="C32" s="609"/>
      <c r="D32" s="609"/>
      <c r="E32" s="609"/>
      <c r="F32" s="609"/>
    </row>
    <row r="33" spans="1:6" ht="12.75">
      <c r="A33" s="614" t="s">
        <v>1282</v>
      </c>
      <c r="B33" s="609"/>
      <c r="C33" s="609"/>
      <c r="D33" s="609"/>
      <c r="E33" s="609"/>
      <c r="F33" s="614"/>
    </row>
    <row r="34" spans="1:6" ht="12.75">
      <c r="A34" s="620" t="s">
        <v>1307</v>
      </c>
      <c r="B34" s="620"/>
      <c r="C34" s="374"/>
      <c r="D34" s="623"/>
      <c r="E34" s="374"/>
      <c r="F34" s="374"/>
    </row>
    <row r="35" spans="1:6" ht="12.75">
      <c r="A35" s="609" t="s">
        <v>1285</v>
      </c>
      <c r="B35" s="622">
        <v>122862.7</v>
      </c>
      <c r="C35" s="622">
        <v>377400</v>
      </c>
      <c r="D35" s="192">
        <v>303794.4</v>
      </c>
      <c r="E35" s="622">
        <f>D35/C35*100</f>
        <v>80.49666136724962</v>
      </c>
      <c r="F35" s="622"/>
    </row>
    <row r="36" spans="1:6" ht="12.75">
      <c r="A36" s="609" t="s">
        <v>1274</v>
      </c>
      <c r="B36" s="622">
        <v>122862.7</v>
      </c>
      <c r="C36" s="622">
        <v>377400</v>
      </c>
      <c r="D36" s="192">
        <v>298292.5</v>
      </c>
      <c r="E36" s="622">
        <f>D36/C36*100</f>
        <v>79.0388182299947</v>
      </c>
      <c r="F36" s="622"/>
    </row>
    <row r="37" spans="1:6" ht="12.75">
      <c r="A37" s="614"/>
      <c r="B37" s="614"/>
      <c r="C37" s="614"/>
      <c r="D37" s="215"/>
      <c r="E37" s="614"/>
      <c r="F37" s="614"/>
    </row>
    <row r="38" ht="12.75">
      <c r="D38" s="192"/>
    </row>
    <row r="39" ht="12.75">
      <c r="A39" s="119" t="s">
        <v>1300</v>
      </c>
    </row>
    <row r="40" spans="1:2" ht="12.75">
      <c r="A40" s="624" t="s">
        <v>1301</v>
      </c>
      <c r="B40" s="624"/>
    </row>
  </sheetData>
  <sheetProtection/>
  <mergeCells count="2">
    <mergeCell ref="D4:F4"/>
    <mergeCell ref="C5:E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" sqref="A1:P32"/>
    </sheetView>
  </sheetViews>
  <sheetFormatPr defaultColWidth="9.00390625" defaultRowHeight="12.75"/>
  <cols>
    <col min="1" max="1" width="2.00390625" style="350" customWidth="1"/>
    <col min="2" max="2" width="27.00390625" style="350" customWidth="1"/>
    <col min="3" max="3" width="27.25390625" style="350" customWidth="1"/>
    <col min="4" max="4" width="6.25390625" style="350" customWidth="1"/>
    <col min="5" max="5" width="5.875" style="350" customWidth="1"/>
    <col min="6" max="6" width="5.125" style="350" customWidth="1"/>
    <col min="7" max="7" width="5.25390625" style="350" customWidth="1"/>
    <col min="8" max="8" width="5.375" style="350" customWidth="1"/>
    <col min="9" max="9" width="5.25390625" style="350" customWidth="1"/>
    <col min="10" max="10" width="5.00390625" style="350" customWidth="1"/>
    <col min="11" max="12" width="4.75390625" style="350" customWidth="1"/>
    <col min="13" max="14" width="4.875" style="350" customWidth="1"/>
    <col min="15" max="15" width="6.00390625" style="350" customWidth="1"/>
    <col min="16" max="16384" width="9.125" style="350" customWidth="1"/>
  </cols>
  <sheetData>
    <row r="1" spans="1:16" ht="12.75">
      <c r="A1" s="177"/>
      <c r="B1" s="49"/>
      <c r="C1" s="230" t="s">
        <v>361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/>
    </row>
    <row r="2" spans="1:16" ht="12.75">
      <c r="A2" s="52"/>
      <c r="B2" s="49"/>
      <c r="C2" s="184" t="s">
        <v>362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/>
    </row>
    <row r="3" spans="1:16" ht="12.75">
      <c r="A3" s="391"/>
      <c r="B3" s="396"/>
      <c r="C3" s="396"/>
      <c r="D3" s="49"/>
      <c r="E3" s="49"/>
      <c r="F3" s="49" t="s">
        <v>1067</v>
      </c>
      <c r="G3" s="49"/>
      <c r="H3" s="49"/>
      <c r="I3" s="49"/>
      <c r="J3" s="49"/>
      <c r="K3" s="49"/>
      <c r="L3" s="49"/>
      <c r="M3" s="49"/>
      <c r="N3" s="396"/>
      <c r="O3" s="49"/>
      <c r="P3"/>
    </row>
    <row r="4" spans="1:16" ht="12.75">
      <c r="A4" s="52"/>
      <c r="B4" s="777" t="s">
        <v>363</v>
      </c>
      <c r="C4" s="775" t="s">
        <v>364</v>
      </c>
      <c r="D4" s="771" t="s">
        <v>834</v>
      </c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/>
    </row>
    <row r="5" spans="1:16" ht="69.75">
      <c r="A5" s="348"/>
      <c r="B5" s="778"/>
      <c r="C5" s="774"/>
      <c r="D5" s="248" t="s">
        <v>835</v>
      </c>
      <c r="E5" s="255" t="s">
        <v>836</v>
      </c>
      <c r="F5" s="397" t="s">
        <v>837</v>
      </c>
      <c r="G5" s="255" t="s">
        <v>838</v>
      </c>
      <c r="H5" s="397" t="s">
        <v>839</v>
      </c>
      <c r="I5" s="255" t="s">
        <v>1024</v>
      </c>
      <c r="J5" s="255" t="s">
        <v>1070</v>
      </c>
      <c r="K5" s="397" t="s">
        <v>840</v>
      </c>
      <c r="L5" s="255" t="s">
        <v>841</v>
      </c>
      <c r="M5" s="255" t="s">
        <v>489</v>
      </c>
      <c r="N5" s="397" t="s">
        <v>490</v>
      </c>
      <c r="O5" s="332" t="s">
        <v>842</v>
      </c>
      <c r="P5"/>
    </row>
    <row r="6" spans="1:15" ht="11.25">
      <c r="A6" s="52"/>
      <c r="B6" s="53" t="s">
        <v>843</v>
      </c>
      <c r="C6" s="107" t="s">
        <v>844</v>
      </c>
      <c r="D6" s="399">
        <v>62</v>
      </c>
      <c r="E6" s="53">
        <v>65</v>
      </c>
      <c r="F6" s="53">
        <v>86</v>
      </c>
      <c r="G6" s="53">
        <v>77</v>
      </c>
      <c r="H6" s="53">
        <v>70</v>
      </c>
      <c r="I6" s="53">
        <v>69</v>
      </c>
      <c r="J6" s="53">
        <v>37</v>
      </c>
      <c r="K6" s="53">
        <v>58</v>
      </c>
      <c r="L6" s="53">
        <v>66</v>
      </c>
      <c r="M6" s="53">
        <v>44</v>
      </c>
      <c r="N6" s="53">
        <v>39</v>
      </c>
      <c r="O6" s="53">
        <f>D6+E6+F6+G6+H6+I6+J6+K6+L6+M6+N6</f>
        <v>673</v>
      </c>
    </row>
    <row r="7" spans="1:15" ht="11.25">
      <c r="A7" s="52"/>
      <c r="B7" s="52" t="s">
        <v>845</v>
      </c>
      <c r="C7" s="107" t="s">
        <v>846</v>
      </c>
      <c r="D7" s="52">
        <f>ebs!H44</f>
        <v>1652</v>
      </c>
      <c r="E7" s="52">
        <f>ebs!I44</f>
        <v>1741</v>
      </c>
      <c r="F7" s="52">
        <f>ebs!J44</f>
        <v>2341</v>
      </c>
      <c r="G7" s="52">
        <f>ebs!K44</f>
        <v>2353</v>
      </c>
      <c r="H7" s="52">
        <f>ebs!L44</f>
        <v>2069</v>
      </c>
      <c r="I7" s="52">
        <f>ebs!M44</f>
        <v>2084</v>
      </c>
      <c r="J7" s="52">
        <f>ebs!N44</f>
        <v>1064</v>
      </c>
      <c r="K7" s="52">
        <f>ebs!O44</f>
        <v>1818</v>
      </c>
      <c r="L7" s="52">
        <f>ebs!P44</f>
        <v>1969</v>
      </c>
      <c r="M7" s="52">
        <f>ebs!Q44</f>
        <v>1354</v>
      </c>
      <c r="N7" s="52">
        <f>ebs!R44</f>
        <v>1143</v>
      </c>
      <c r="O7" s="52">
        <f>D7+E7+F7+G7+H7+I7+J7+K7+L7+M7+N7</f>
        <v>19588</v>
      </c>
    </row>
    <row r="8" spans="1:15" ht="11.25">
      <c r="A8" s="52"/>
      <c r="B8" s="52" t="s">
        <v>847</v>
      </c>
      <c r="C8" s="400" t="s">
        <v>848</v>
      </c>
      <c r="D8" s="52">
        <v>780</v>
      </c>
      <c r="E8" s="52">
        <v>816</v>
      </c>
      <c r="F8" s="52">
        <v>1152</v>
      </c>
      <c r="G8" s="52">
        <v>1176</v>
      </c>
      <c r="H8" s="52">
        <v>1060</v>
      </c>
      <c r="I8" s="52">
        <v>1004</v>
      </c>
      <c r="J8" s="52">
        <v>531</v>
      </c>
      <c r="K8" s="52">
        <v>917</v>
      </c>
      <c r="L8" s="52">
        <v>1037</v>
      </c>
      <c r="M8" s="52">
        <v>813</v>
      </c>
      <c r="N8" s="52">
        <v>629</v>
      </c>
      <c r="O8" s="52">
        <f aca="true" t="shared" si="0" ref="O8:O28">D8+E8+F8+G8+H8+I8+J8+K8+L8+M8+N8</f>
        <v>9915</v>
      </c>
    </row>
    <row r="9" spans="1:16" ht="21.75">
      <c r="A9" s="52"/>
      <c r="B9" s="398" t="s">
        <v>849</v>
      </c>
      <c r="C9" s="401" t="s">
        <v>850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/>
    </row>
    <row r="10" spans="1:16" ht="12.75">
      <c r="A10" s="52"/>
      <c r="B10" s="52" t="s">
        <v>851</v>
      </c>
      <c r="C10" s="400" t="s">
        <v>848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/>
    </row>
    <row r="11" spans="1:16" ht="12.75">
      <c r="A11" s="52"/>
      <c r="B11" s="52" t="s">
        <v>852</v>
      </c>
      <c r="C11" s="107" t="s">
        <v>853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/>
    </row>
    <row r="12" spans="1:16" ht="12.75">
      <c r="A12" s="52"/>
      <c r="B12" s="52" t="s">
        <v>854</v>
      </c>
      <c r="C12" s="400" t="s">
        <v>848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/>
    </row>
    <row r="13" spans="1:15" ht="11.25">
      <c r="A13" s="52"/>
      <c r="B13" s="52" t="s">
        <v>855</v>
      </c>
      <c r="C13" s="107" t="s">
        <v>856</v>
      </c>
      <c r="D13" s="52">
        <v>6</v>
      </c>
      <c r="E13" s="52">
        <v>7</v>
      </c>
      <c r="F13" s="52">
        <v>10</v>
      </c>
      <c r="G13" s="52">
        <v>12</v>
      </c>
      <c r="H13" s="52">
        <v>12</v>
      </c>
      <c r="I13" s="52">
        <v>16</v>
      </c>
      <c r="J13" s="52">
        <v>14</v>
      </c>
      <c r="K13" s="52">
        <v>14</v>
      </c>
      <c r="L13" s="52">
        <v>13</v>
      </c>
      <c r="M13" s="52">
        <v>14</v>
      </c>
      <c r="N13" s="52">
        <v>12</v>
      </c>
      <c r="O13" s="52">
        <f t="shared" si="0"/>
        <v>130</v>
      </c>
    </row>
    <row r="14" spans="1:16" ht="12.75">
      <c r="A14" s="52"/>
      <c r="B14" s="52" t="s">
        <v>851</v>
      </c>
      <c r="C14" s="400" t="s">
        <v>848</v>
      </c>
      <c r="D14" s="52">
        <v>2</v>
      </c>
      <c r="E14" s="52">
        <v>7</v>
      </c>
      <c r="F14" s="52">
        <v>8</v>
      </c>
      <c r="G14" s="52">
        <v>5</v>
      </c>
      <c r="H14" s="52">
        <v>9</v>
      </c>
      <c r="I14" s="52">
        <v>3</v>
      </c>
      <c r="J14" s="52">
        <v>7</v>
      </c>
      <c r="K14" s="52">
        <v>8</v>
      </c>
      <c r="L14" s="52">
        <v>9</v>
      </c>
      <c r="M14" s="52">
        <v>7</v>
      </c>
      <c r="N14" s="52">
        <v>5</v>
      </c>
      <c r="O14" s="52">
        <f t="shared" si="0"/>
        <v>70</v>
      </c>
      <c r="P14"/>
    </row>
    <row r="15" spans="1:15" ht="11.25">
      <c r="A15" s="52"/>
      <c r="B15" s="52" t="s">
        <v>857</v>
      </c>
      <c r="C15" s="107" t="s">
        <v>369</v>
      </c>
      <c r="D15" s="52">
        <v>5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f t="shared" si="0"/>
        <v>5</v>
      </c>
    </row>
    <row r="16" spans="1:16" ht="12.75">
      <c r="A16" s="52"/>
      <c r="B16" s="52" t="s">
        <v>370</v>
      </c>
      <c r="C16" s="400" t="s">
        <v>848</v>
      </c>
      <c r="D16" s="52">
        <v>2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f t="shared" si="0"/>
        <v>2</v>
      </c>
      <c r="P16"/>
    </row>
    <row r="17" spans="1:17" ht="12.75">
      <c r="A17" s="52"/>
      <c r="B17" s="52" t="s">
        <v>443</v>
      </c>
      <c r="C17" s="400"/>
      <c r="D17" s="52">
        <v>58</v>
      </c>
      <c r="E17" s="52">
        <v>60</v>
      </c>
      <c r="F17" s="52">
        <v>133</v>
      </c>
      <c r="G17" s="52">
        <v>97</v>
      </c>
      <c r="H17" s="52">
        <v>103</v>
      </c>
      <c r="I17" s="52">
        <v>98</v>
      </c>
      <c r="J17" s="52">
        <v>61</v>
      </c>
      <c r="K17" s="52">
        <v>81</v>
      </c>
      <c r="L17" s="52">
        <v>97</v>
      </c>
      <c r="M17" s="52">
        <v>57</v>
      </c>
      <c r="N17" s="52">
        <v>55</v>
      </c>
      <c r="O17" s="52">
        <f t="shared" si="0"/>
        <v>900</v>
      </c>
      <c r="Q17"/>
    </row>
    <row r="18" spans="1:17" ht="12.75">
      <c r="A18" s="52"/>
      <c r="B18" s="52" t="s">
        <v>370</v>
      </c>
      <c r="C18" s="400" t="s">
        <v>848</v>
      </c>
      <c r="D18" s="52">
        <v>25</v>
      </c>
      <c r="E18" s="52">
        <v>21</v>
      </c>
      <c r="F18" s="52">
        <v>58</v>
      </c>
      <c r="G18" s="52">
        <v>47</v>
      </c>
      <c r="H18" s="52">
        <v>45</v>
      </c>
      <c r="I18" s="52">
        <v>54</v>
      </c>
      <c r="J18" s="52">
        <v>32</v>
      </c>
      <c r="K18" s="52">
        <v>43</v>
      </c>
      <c r="L18" s="52">
        <v>54</v>
      </c>
      <c r="M18" s="52">
        <v>40</v>
      </c>
      <c r="N18" s="52">
        <v>37</v>
      </c>
      <c r="O18" s="52">
        <f t="shared" si="0"/>
        <v>456</v>
      </c>
      <c r="P18"/>
      <c r="Q18"/>
    </row>
    <row r="19" spans="1:17" ht="10.5" customHeight="1">
      <c r="A19" s="52"/>
      <c r="B19" s="52" t="s">
        <v>446</v>
      </c>
      <c r="C19" s="107" t="s">
        <v>371</v>
      </c>
      <c r="D19" s="52">
        <v>19</v>
      </c>
      <c r="E19" s="52">
        <v>18</v>
      </c>
      <c r="F19" s="52">
        <v>50</v>
      </c>
      <c r="G19" s="52">
        <v>34</v>
      </c>
      <c r="H19" s="52">
        <v>36</v>
      </c>
      <c r="I19" s="52">
        <v>40</v>
      </c>
      <c r="J19" s="52">
        <v>19</v>
      </c>
      <c r="K19" s="52">
        <v>41</v>
      </c>
      <c r="L19" s="52">
        <v>53</v>
      </c>
      <c r="M19" s="52">
        <v>35</v>
      </c>
      <c r="N19" s="52">
        <v>37</v>
      </c>
      <c r="O19" s="52">
        <f t="shared" si="0"/>
        <v>382</v>
      </c>
      <c r="P19"/>
      <c r="Q19"/>
    </row>
    <row r="20" spans="1:17" ht="12.75">
      <c r="A20" s="52"/>
      <c r="B20" s="52" t="s">
        <v>370</v>
      </c>
      <c r="C20" s="400" t="s">
        <v>848</v>
      </c>
      <c r="D20" s="52">
        <v>12</v>
      </c>
      <c r="E20" s="52">
        <v>8</v>
      </c>
      <c r="F20" s="52">
        <v>21</v>
      </c>
      <c r="G20" s="52">
        <v>16</v>
      </c>
      <c r="H20" s="52">
        <v>18</v>
      </c>
      <c r="I20" s="52">
        <v>25</v>
      </c>
      <c r="J20" s="52">
        <v>12</v>
      </c>
      <c r="K20" s="52">
        <v>27</v>
      </c>
      <c r="L20" s="52">
        <v>34</v>
      </c>
      <c r="M20" s="52">
        <v>30</v>
      </c>
      <c r="N20" s="52">
        <v>27</v>
      </c>
      <c r="O20" s="52">
        <f t="shared" si="0"/>
        <v>230</v>
      </c>
      <c r="P20"/>
      <c r="Q20"/>
    </row>
    <row r="21" spans="1:17" ht="12.75">
      <c r="A21" s="52"/>
      <c r="B21" s="52" t="s">
        <v>447</v>
      </c>
      <c r="C21" s="107" t="s">
        <v>372</v>
      </c>
      <c r="D21" s="52">
        <v>13</v>
      </c>
      <c r="E21" s="52">
        <v>16</v>
      </c>
      <c r="F21" s="52">
        <v>23</v>
      </c>
      <c r="G21" s="52">
        <v>12</v>
      </c>
      <c r="H21" s="52">
        <v>27</v>
      </c>
      <c r="I21" s="52">
        <v>29</v>
      </c>
      <c r="J21" s="52">
        <v>18</v>
      </c>
      <c r="K21" s="52">
        <v>16</v>
      </c>
      <c r="L21" s="52">
        <v>23</v>
      </c>
      <c r="M21" s="52">
        <v>10</v>
      </c>
      <c r="N21" s="52">
        <v>5</v>
      </c>
      <c r="O21" s="52">
        <f t="shared" si="0"/>
        <v>192</v>
      </c>
      <c r="P21"/>
      <c r="Q21"/>
    </row>
    <row r="22" spans="1:17" ht="12.75">
      <c r="A22" s="52"/>
      <c r="B22" s="52" t="s">
        <v>370</v>
      </c>
      <c r="C22" s="400" t="s">
        <v>848</v>
      </c>
      <c r="D22" s="52">
        <v>5</v>
      </c>
      <c r="E22" s="52">
        <v>7</v>
      </c>
      <c r="F22" s="52">
        <v>9</v>
      </c>
      <c r="G22" s="52">
        <v>6</v>
      </c>
      <c r="H22" s="52">
        <v>15</v>
      </c>
      <c r="I22" s="52">
        <v>16</v>
      </c>
      <c r="J22" s="52">
        <v>12</v>
      </c>
      <c r="K22" s="52">
        <v>6</v>
      </c>
      <c r="L22" s="52">
        <v>10</v>
      </c>
      <c r="M22" s="52">
        <v>5</v>
      </c>
      <c r="N22" s="52">
        <v>3</v>
      </c>
      <c r="O22" s="52">
        <f t="shared" si="0"/>
        <v>94</v>
      </c>
      <c r="P22"/>
      <c r="Q22"/>
    </row>
    <row r="23" spans="1:17" ht="12.75">
      <c r="A23" s="52"/>
      <c r="B23" s="52" t="s">
        <v>1071</v>
      </c>
      <c r="C23" s="107" t="s">
        <v>373</v>
      </c>
      <c r="D23" s="52">
        <v>17</v>
      </c>
      <c r="E23" s="52">
        <v>14</v>
      </c>
      <c r="F23" s="52">
        <v>31</v>
      </c>
      <c r="G23" s="52">
        <v>24</v>
      </c>
      <c r="H23" s="52">
        <v>18</v>
      </c>
      <c r="I23" s="52">
        <v>7</v>
      </c>
      <c r="J23" s="52">
        <v>8</v>
      </c>
      <c r="K23" s="52">
        <v>8</v>
      </c>
      <c r="L23" s="52">
        <v>9</v>
      </c>
      <c r="M23" s="52">
        <v>1</v>
      </c>
      <c r="N23" s="52">
        <v>2</v>
      </c>
      <c r="O23" s="52">
        <f t="shared" si="0"/>
        <v>139</v>
      </c>
      <c r="P23"/>
      <c r="Q23"/>
    </row>
    <row r="24" spans="1:17" ht="12.75">
      <c r="A24" s="52"/>
      <c r="B24" s="52" t="s">
        <v>374</v>
      </c>
      <c r="C24" s="400" t="s">
        <v>848</v>
      </c>
      <c r="D24" s="52">
        <v>7</v>
      </c>
      <c r="E24" s="52">
        <v>4</v>
      </c>
      <c r="F24" s="52">
        <v>17</v>
      </c>
      <c r="G24" s="52">
        <v>8</v>
      </c>
      <c r="H24" s="52">
        <v>7</v>
      </c>
      <c r="I24" s="52">
        <v>3</v>
      </c>
      <c r="J24" s="52">
        <v>2</v>
      </c>
      <c r="K24" s="52">
        <v>4</v>
      </c>
      <c r="L24" s="52">
        <v>4</v>
      </c>
      <c r="M24" s="52">
        <v>0</v>
      </c>
      <c r="N24" s="52">
        <v>2</v>
      </c>
      <c r="O24" s="52">
        <f t="shared" si="0"/>
        <v>58</v>
      </c>
      <c r="P24"/>
      <c r="Q24"/>
    </row>
    <row r="25" spans="1:17" ht="12.75">
      <c r="A25" s="52"/>
      <c r="B25" s="52" t="s">
        <v>448</v>
      </c>
      <c r="C25" s="107" t="s">
        <v>375</v>
      </c>
      <c r="D25" s="52">
        <v>0</v>
      </c>
      <c r="E25" s="52">
        <v>5</v>
      </c>
      <c r="F25" s="52">
        <v>10</v>
      </c>
      <c r="G25" s="52">
        <v>7</v>
      </c>
      <c r="H25" s="52">
        <v>3</v>
      </c>
      <c r="I25" s="52">
        <v>4</v>
      </c>
      <c r="J25" s="52">
        <v>7</v>
      </c>
      <c r="K25" s="52">
        <v>1</v>
      </c>
      <c r="L25" s="52">
        <v>3</v>
      </c>
      <c r="M25" s="52">
        <v>1</v>
      </c>
      <c r="N25" s="52">
        <v>0</v>
      </c>
      <c r="O25" s="52">
        <f t="shared" si="0"/>
        <v>41</v>
      </c>
      <c r="P25"/>
      <c r="Q25"/>
    </row>
    <row r="26" spans="1:17" ht="12.75">
      <c r="A26" s="52"/>
      <c r="B26" s="52" t="s">
        <v>376</v>
      </c>
      <c r="C26" s="400" t="s">
        <v>848</v>
      </c>
      <c r="D26" s="52">
        <v>0</v>
      </c>
      <c r="E26" s="52">
        <v>1</v>
      </c>
      <c r="F26" s="52">
        <v>4</v>
      </c>
      <c r="G26" s="52">
        <v>5</v>
      </c>
      <c r="H26" s="52">
        <v>1</v>
      </c>
      <c r="I26" s="52">
        <v>2</v>
      </c>
      <c r="J26" s="52">
        <v>2</v>
      </c>
      <c r="K26" s="52">
        <v>1</v>
      </c>
      <c r="L26" s="52">
        <v>2</v>
      </c>
      <c r="M26" s="52">
        <v>1</v>
      </c>
      <c r="N26" s="52">
        <v>0</v>
      </c>
      <c r="O26" s="52">
        <f t="shared" si="0"/>
        <v>19</v>
      </c>
      <c r="P26"/>
      <c r="Q26"/>
    </row>
    <row r="27" spans="1:17" ht="12.75">
      <c r="A27" s="52"/>
      <c r="B27" s="52" t="s">
        <v>449</v>
      </c>
      <c r="C27" s="107" t="s">
        <v>377</v>
      </c>
      <c r="D27" s="52">
        <v>9</v>
      </c>
      <c r="E27" s="52">
        <v>7</v>
      </c>
      <c r="F27" s="52">
        <v>19</v>
      </c>
      <c r="G27" s="52">
        <v>20</v>
      </c>
      <c r="H27" s="52">
        <v>19</v>
      </c>
      <c r="I27" s="52">
        <v>18</v>
      </c>
      <c r="J27" s="52">
        <v>9</v>
      </c>
      <c r="K27" s="52">
        <v>15</v>
      </c>
      <c r="L27" s="52">
        <v>9</v>
      </c>
      <c r="M27" s="52">
        <v>10</v>
      </c>
      <c r="N27" s="52">
        <v>11</v>
      </c>
      <c r="O27" s="52">
        <f t="shared" si="0"/>
        <v>146</v>
      </c>
      <c r="P27"/>
      <c r="Q27"/>
    </row>
    <row r="28" spans="1:17" ht="12.75">
      <c r="A28" s="52"/>
      <c r="B28" s="52" t="s">
        <v>378</v>
      </c>
      <c r="C28" s="400" t="s">
        <v>848</v>
      </c>
      <c r="D28" s="52">
        <v>1</v>
      </c>
      <c r="E28" s="52">
        <v>1</v>
      </c>
      <c r="F28" s="52">
        <v>7</v>
      </c>
      <c r="G28" s="52">
        <v>12</v>
      </c>
      <c r="H28" s="52">
        <v>4</v>
      </c>
      <c r="I28" s="52">
        <v>8</v>
      </c>
      <c r="J28" s="52">
        <v>4</v>
      </c>
      <c r="K28" s="52">
        <v>5</v>
      </c>
      <c r="L28" s="52">
        <v>4</v>
      </c>
      <c r="M28" s="52">
        <v>4</v>
      </c>
      <c r="N28" s="52">
        <v>5</v>
      </c>
      <c r="O28" s="52">
        <f t="shared" si="0"/>
        <v>55</v>
      </c>
      <c r="P28"/>
      <c r="Q28"/>
    </row>
    <row r="29" spans="1:17" ht="11.25">
      <c r="A29" s="52"/>
      <c r="B29" s="52"/>
      <c r="C29" s="37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389"/>
      <c r="Q29" s="389"/>
    </row>
    <row r="30" spans="1:17" ht="11.25">
      <c r="A30" s="50"/>
      <c r="B30" s="50"/>
      <c r="C30" s="37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389"/>
      <c r="Q30" s="389"/>
    </row>
    <row r="31" spans="1:17" ht="11.25">
      <c r="A31" s="52"/>
      <c r="B31" s="52"/>
      <c r="C31" s="37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389"/>
      <c r="Q31" s="389"/>
    </row>
    <row r="32" spans="1:17" ht="11.25">
      <c r="A32" s="52"/>
      <c r="B32" s="52"/>
      <c r="C32" s="309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389"/>
      <c r="Q32" s="389"/>
    </row>
    <row r="33" spans="1:17" ht="11.25">
      <c r="A33" s="52"/>
      <c r="B33" s="52"/>
      <c r="C33" s="37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89"/>
      <c r="Q33" s="389"/>
    </row>
    <row r="34" spans="1:17" ht="11.25">
      <c r="A34" s="52"/>
      <c r="B34" s="52"/>
      <c r="C34" s="309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389"/>
      <c r="Q34" s="389"/>
    </row>
    <row r="35" spans="1:17" ht="11.25">
      <c r="A35" s="52"/>
      <c r="B35" s="52"/>
      <c r="C35" s="309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389"/>
      <c r="Q35" s="389"/>
    </row>
    <row r="36" spans="1:17" ht="11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389"/>
      <c r="Q36" s="389"/>
    </row>
    <row r="37" spans="1:17" ht="11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89"/>
      <c r="Q37" s="389"/>
    </row>
    <row r="38" spans="1:17" ht="12.75">
      <c r="A38" s="54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/>
      <c r="Q38"/>
    </row>
    <row r="39" spans="1:17" ht="12.75">
      <c r="A39" s="54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/>
      <c r="Q39"/>
    </row>
    <row r="40" spans="1:17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/>
      <c r="Q40"/>
    </row>
    <row r="41" spans="1:17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/>
      <c r="Q41"/>
    </row>
  </sheetData>
  <sheetProtection/>
  <mergeCells count="3">
    <mergeCell ref="B4:B5"/>
    <mergeCell ref="C4:C5"/>
    <mergeCell ref="D4:O4"/>
  </mergeCells>
  <printOptions/>
  <pageMargins left="0.32" right="0" top="1" bottom="1" header="0.24" footer="0.5"/>
  <pageSetup horizontalDpi="600" verticalDpi="600" orientation="landscape" r:id="rId1"/>
  <headerFooter alignWithMargins="0">
    <oddHeader>&amp;R&amp;8&amp;UÁ¿ëýã 15. Áîëîâñðîë</oddHeader>
    <oddFooter>&amp;R&amp;18 54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133"/>
  <sheetViews>
    <sheetView zoomScalePageLayoutView="0" workbookViewId="0" topLeftCell="A1">
      <selection activeCell="C20" sqref="C18:C20"/>
    </sheetView>
  </sheetViews>
  <sheetFormatPr defaultColWidth="9.00390625" defaultRowHeight="12.75"/>
  <cols>
    <col min="1" max="1" width="13.25390625" style="407" customWidth="1"/>
    <col min="2" max="2" width="13.125" style="49" customWidth="1"/>
    <col min="3" max="3" width="7.625" style="49" customWidth="1"/>
    <col min="4" max="5" width="9.125" style="49" customWidth="1"/>
    <col min="6" max="6" width="8.625" style="49" customWidth="1"/>
    <col min="7" max="7" width="8.375" style="49" customWidth="1"/>
    <col min="8" max="9" width="7.25390625" style="49" customWidth="1"/>
    <col min="10" max="10" width="9.125" style="49" customWidth="1"/>
    <col min="11" max="13" width="6.25390625" style="49" customWidth="1"/>
    <col min="14" max="14" width="6.625" style="49" customWidth="1"/>
    <col min="15" max="15" width="6.00390625" style="49" customWidth="1"/>
    <col min="16" max="16" width="5.75390625" style="49" customWidth="1"/>
    <col min="17" max="17" width="6.625" style="49" customWidth="1"/>
    <col min="18" max="16384" width="9.125" style="49" customWidth="1"/>
  </cols>
  <sheetData>
    <row r="1" spans="2:19" ht="10.5">
      <c r="B1" s="120" t="s">
        <v>1308</v>
      </c>
      <c r="C1" s="120"/>
      <c r="D1" s="120"/>
      <c r="E1" s="120"/>
      <c r="F1" s="120"/>
      <c r="R1" s="625"/>
      <c r="S1" s="625"/>
    </row>
    <row r="2" spans="2:19" ht="10.5">
      <c r="B2" s="184" t="s">
        <v>1309</v>
      </c>
      <c r="C2" s="120"/>
      <c r="D2" s="120"/>
      <c r="E2" s="120"/>
      <c r="F2" s="120"/>
      <c r="R2" s="625"/>
      <c r="S2" s="625"/>
    </row>
    <row r="3" spans="2:19" ht="10.5">
      <c r="B3" s="184"/>
      <c r="C3" s="120"/>
      <c r="D3" s="52" t="s">
        <v>1310</v>
      </c>
      <c r="E3" s="120"/>
      <c r="F3" s="120"/>
      <c r="R3" s="625"/>
      <c r="S3" s="625"/>
    </row>
    <row r="4" spans="1:19" ht="10.5">
      <c r="A4" s="626"/>
      <c r="B4" s="627"/>
      <c r="C4" s="50"/>
      <c r="D4" s="50"/>
      <c r="E4" s="50"/>
      <c r="F4" s="50"/>
      <c r="G4" s="50"/>
      <c r="H4" s="50"/>
      <c r="I4" s="50"/>
      <c r="J4" s="50"/>
      <c r="K4" s="50" t="s">
        <v>1311</v>
      </c>
      <c r="L4" s="50"/>
      <c r="M4" s="627"/>
      <c r="N4" s="627"/>
      <c r="O4" s="627"/>
      <c r="P4" s="627"/>
      <c r="Q4" s="52"/>
      <c r="R4" s="625"/>
      <c r="S4" s="625"/>
    </row>
    <row r="5" spans="2:19" ht="10.5" customHeight="1">
      <c r="B5" s="382"/>
      <c r="C5" s="939" t="s">
        <v>1312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378"/>
      <c r="R5" s="625"/>
      <c r="S5" s="625"/>
    </row>
    <row r="6" spans="1:19" ht="10.5">
      <c r="A6" s="628"/>
      <c r="B6" s="386"/>
      <c r="C6" s="940"/>
      <c r="D6" s="382" t="s">
        <v>1313</v>
      </c>
      <c r="E6" s="383" t="s">
        <v>1314</v>
      </c>
      <c r="F6" s="383" t="s">
        <v>1315</v>
      </c>
      <c r="G6" s="383" t="s">
        <v>1316</v>
      </c>
      <c r="H6" s="381" t="s">
        <v>1317</v>
      </c>
      <c r="I6" s="629" t="s">
        <v>1318</v>
      </c>
      <c r="J6" s="383" t="s">
        <v>1319</v>
      </c>
      <c r="K6" s="383" t="s">
        <v>1320</v>
      </c>
      <c r="L6" s="383" t="s">
        <v>1321</v>
      </c>
      <c r="M6" s="383" t="s">
        <v>797</v>
      </c>
      <c r="N6" s="392" t="s">
        <v>1322</v>
      </c>
      <c r="O6" s="630" t="s">
        <v>1323</v>
      </c>
      <c r="P6" s="439" t="s">
        <v>1324</v>
      </c>
      <c r="Q6" s="368" t="s">
        <v>983</v>
      </c>
      <c r="R6" s="625"/>
      <c r="S6" s="625"/>
    </row>
    <row r="7" spans="1:19" ht="10.5">
      <c r="A7" s="628"/>
      <c r="B7" s="386"/>
      <c r="C7" s="940"/>
      <c r="D7" s="387" t="s">
        <v>1325</v>
      </c>
      <c r="E7" s="387" t="s">
        <v>1326</v>
      </c>
      <c r="F7" s="387" t="s">
        <v>1327</v>
      </c>
      <c r="G7" s="631" t="s">
        <v>1328</v>
      </c>
      <c r="H7" s="625" t="s">
        <v>1329</v>
      </c>
      <c r="I7" s="632" t="s">
        <v>1330</v>
      </c>
      <c r="J7" s="385" t="s">
        <v>1331</v>
      </c>
      <c r="K7" s="633" t="s">
        <v>1332</v>
      </c>
      <c r="L7" s="631" t="s">
        <v>1333</v>
      </c>
      <c r="M7" s="633" t="s">
        <v>1334</v>
      </c>
      <c r="N7" s="634"/>
      <c r="O7" s="346" t="s">
        <v>1335</v>
      </c>
      <c r="P7" s="635" t="s">
        <v>1336</v>
      </c>
      <c r="Q7" s="636" t="s">
        <v>1337</v>
      </c>
      <c r="R7" s="625"/>
      <c r="S7" s="625"/>
    </row>
    <row r="8" spans="1:19" ht="10.5">
      <c r="A8" s="628"/>
      <c r="B8" s="386"/>
      <c r="C8" s="940"/>
      <c r="D8" s="386"/>
      <c r="E8" s="637" t="s">
        <v>1338</v>
      </c>
      <c r="F8" s="637" t="s">
        <v>1338</v>
      </c>
      <c r="G8" s="633" t="s">
        <v>1339</v>
      </c>
      <c r="H8" s="638" t="s">
        <v>1340</v>
      </c>
      <c r="I8" s="639" t="s">
        <v>1341</v>
      </c>
      <c r="J8" s="633" t="s">
        <v>1342</v>
      </c>
      <c r="K8" s="386"/>
      <c r="L8" s="386"/>
      <c r="M8" s="386"/>
      <c r="N8" s="346"/>
      <c r="O8" s="640"/>
      <c r="P8" s="348"/>
      <c r="Q8" s="54"/>
      <c r="R8" s="641"/>
      <c r="S8" s="641"/>
    </row>
    <row r="9" spans="1:19" ht="10.5">
      <c r="A9" s="628"/>
      <c r="B9" s="379"/>
      <c r="C9" s="941"/>
      <c r="D9" s="379"/>
      <c r="E9" s="379"/>
      <c r="F9" s="379"/>
      <c r="G9" s="379"/>
      <c r="H9" s="642" t="s">
        <v>1343</v>
      </c>
      <c r="I9" s="394" t="s">
        <v>1344</v>
      </c>
      <c r="J9" s="402" t="s">
        <v>1345</v>
      </c>
      <c r="K9" s="379"/>
      <c r="L9" s="379"/>
      <c r="M9" s="379"/>
      <c r="N9" s="343"/>
      <c r="O9" s="343"/>
      <c r="P9" s="347"/>
      <c r="Q9" s="54"/>
      <c r="R9" s="641"/>
      <c r="S9" s="641"/>
    </row>
    <row r="10" spans="1:19" ht="18.75" customHeight="1">
      <c r="A10" s="643" t="s">
        <v>1346</v>
      </c>
      <c r="B10" s="644" t="s">
        <v>1347</v>
      </c>
      <c r="C10" s="131">
        <f>SUM(D10:Q10)</f>
        <v>73065.49999999999</v>
      </c>
      <c r="D10" s="131">
        <v>22165.1</v>
      </c>
      <c r="E10" s="131">
        <v>1077</v>
      </c>
      <c r="F10" s="131"/>
      <c r="G10" s="131">
        <v>658.6</v>
      </c>
      <c r="H10" s="131">
        <v>433</v>
      </c>
      <c r="I10" s="131"/>
      <c r="J10" s="131"/>
      <c r="K10" s="131">
        <v>28391.2</v>
      </c>
      <c r="L10" s="131">
        <v>3663.4</v>
      </c>
      <c r="M10" s="131">
        <v>6911</v>
      </c>
      <c r="N10" s="131">
        <v>5610.5</v>
      </c>
      <c r="O10" s="131">
        <v>1565.3</v>
      </c>
      <c r="P10" s="131"/>
      <c r="Q10" s="131">
        <v>2590.4</v>
      </c>
      <c r="R10" s="641"/>
      <c r="S10" s="641"/>
    </row>
    <row r="11" spans="1:19" ht="22.5" customHeight="1">
      <c r="A11" s="645" t="s">
        <v>1348</v>
      </c>
      <c r="B11" s="644" t="s">
        <v>1349</v>
      </c>
      <c r="C11" s="131">
        <f>SUM(D11:Q11)</f>
        <v>36420.6</v>
      </c>
      <c r="D11" s="131">
        <v>21549.8</v>
      </c>
      <c r="E11" s="131">
        <v>1815.6</v>
      </c>
      <c r="F11" s="131"/>
      <c r="G11" s="131">
        <v>212.2</v>
      </c>
      <c r="H11" s="131"/>
      <c r="I11" s="131"/>
      <c r="J11" s="131"/>
      <c r="K11" s="131">
        <v>4853.5</v>
      </c>
      <c r="L11" s="131">
        <v>2666</v>
      </c>
      <c r="M11" s="131">
        <v>2530</v>
      </c>
      <c r="N11" s="131">
        <v>2439.5</v>
      </c>
      <c r="O11" s="131"/>
      <c r="P11" s="131"/>
      <c r="Q11" s="131">
        <v>354</v>
      </c>
      <c r="R11" s="641"/>
      <c r="S11" s="641"/>
    </row>
    <row r="12" spans="1:19" ht="20.25" customHeight="1">
      <c r="A12" s="645" t="s">
        <v>1350</v>
      </c>
      <c r="B12" s="644" t="s">
        <v>1351</v>
      </c>
      <c r="C12" s="131">
        <f>SUM(D12:Q12)</f>
        <v>40140.3</v>
      </c>
      <c r="D12" s="89">
        <v>19044.5</v>
      </c>
      <c r="E12" s="89">
        <v>785</v>
      </c>
      <c r="F12" s="89"/>
      <c r="G12" s="89">
        <v>326.5</v>
      </c>
      <c r="H12" s="89"/>
      <c r="I12" s="89"/>
      <c r="J12" s="89"/>
      <c r="K12" s="89">
        <v>14064</v>
      </c>
      <c r="L12" s="89">
        <v>637.4</v>
      </c>
      <c r="M12" s="89"/>
      <c r="N12" s="89">
        <v>3371</v>
      </c>
      <c r="O12" s="89">
        <v>239</v>
      </c>
      <c r="P12" s="89"/>
      <c r="Q12" s="131">
        <v>1672.9</v>
      </c>
      <c r="R12" s="625"/>
      <c r="S12" s="641"/>
    </row>
    <row r="13" spans="1:19" ht="21" customHeight="1">
      <c r="A13" s="645" t="s">
        <v>1352</v>
      </c>
      <c r="B13" s="644" t="s">
        <v>1353</v>
      </c>
      <c r="C13" s="131">
        <f>SUM(D13:Q13)</f>
        <v>69345.79999999999</v>
      </c>
      <c r="D13" s="131">
        <f>D10+D11-D12</f>
        <v>24670.399999999994</v>
      </c>
      <c r="E13" s="131">
        <f>E10+E11-E12</f>
        <v>2107.6</v>
      </c>
      <c r="F13" s="131">
        <f aca="true" t="shared" si="0" ref="F13:Q13">F10+F11-F12</f>
        <v>0</v>
      </c>
      <c r="G13" s="131">
        <f t="shared" si="0"/>
        <v>544.3</v>
      </c>
      <c r="H13" s="131">
        <f t="shared" si="0"/>
        <v>433</v>
      </c>
      <c r="I13" s="131">
        <f t="shared" si="0"/>
        <v>0</v>
      </c>
      <c r="J13" s="131">
        <f t="shared" si="0"/>
        <v>0</v>
      </c>
      <c r="K13" s="131">
        <f t="shared" si="0"/>
        <v>19180.699999999997</v>
      </c>
      <c r="L13" s="131">
        <f t="shared" si="0"/>
        <v>5692</v>
      </c>
      <c r="M13" s="131">
        <f t="shared" si="0"/>
        <v>9441</v>
      </c>
      <c r="N13" s="131">
        <f t="shared" si="0"/>
        <v>4679</v>
      </c>
      <c r="O13" s="131">
        <f t="shared" si="0"/>
        <v>1326.3</v>
      </c>
      <c r="P13" s="131">
        <f t="shared" si="0"/>
        <v>0</v>
      </c>
      <c r="Q13" s="131">
        <f t="shared" si="0"/>
        <v>1271.5</v>
      </c>
      <c r="R13" s="625"/>
      <c r="S13" s="641"/>
    </row>
    <row r="14" spans="1:19" ht="13.5" customHeight="1">
      <c r="A14" s="645" t="s">
        <v>1354</v>
      </c>
      <c r="B14" s="644" t="s">
        <v>1355</v>
      </c>
      <c r="C14" s="131">
        <f>D14+E14+F14+G14+H14+J14+K14+M14+Q14+I14+P14+N14+L14+O14</f>
        <v>69345.79999999999</v>
      </c>
      <c r="D14" s="131">
        <f>D13</f>
        <v>24670.399999999994</v>
      </c>
      <c r="E14" s="131">
        <f aca="true" t="shared" si="1" ref="E14:Q14">E13</f>
        <v>2107.6</v>
      </c>
      <c r="F14" s="131">
        <f t="shared" si="1"/>
        <v>0</v>
      </c>
      <c r="G14" s="131">
        <f t="shared" si="1"/>
        <v>544.3</v>
      </c>
      <c r="H14" s="131">
        <f t="shared" si="1"/>
        <v>433</v>
      </c>
      <c r="I14" s="131">
        <f t="shared" si="1"/>
        <v>0</v>
      </c>
      <c r="J14" s="131">
        <f t="shared" si="1"/>
        <v>0</v>
      </c>
      <c r="K14" s="131">
        <f t="shared" si="1"/>
        <v>19180.699999999997</v>
      </c>
      <c r="L14" s="131">
        <f t="shared" si="1"/>
        <v>5692</v>
      </c>
      <c r="M14" s="131">
        <f t="shared" si="1"/>
        <v>9441</v>
      </c>
      <c r="N14" s="131">
        <f t="shared" si="1"/>
        <v>4679</v>
      </c>
      <c r="O14" s="131">
        <f t="shared" si="1"/>
        <v>1326.3</v>
      </c>
      <c r="P14" s="131">
        <f t="shared" si="1"/>
        <v>0</v>
      </c>
      <c r="Q14" s="131">
        <f t="shared" si="1"/>
        <v>1271.5</v>
      </c>
      <c r="R14" s="625"/>
      <c r="S14" s="641"/>
    </row>
    <row r="15" spans="1:19" ht="0.75" customHeight="1">
      <c r="A15" s="646" t="s">
        <v>1356</v>
      </c>
      <c r="B15" s="647" t="s">
        <v>1357</v>
      </c>
      <c r="C15" s="349">
        <f>D15+E15+F15+G15+H15+J15+K15+M15+Q15+I15+P15+N15+L15+O15</f>
        <v>0</v>
      </c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625"/>
      <c r="S15" s="648"/>
    </row>
    <row r="16" spans="1:19" ht="1.5" customHeight="1" hidden="1">
      <c r="A16" s="645"/>
      <c r="B16" s="644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625"/>
      <c r="S16" s="641"/>
    </row>
    <row r="17" spans="1:19" ht="13.5" customHeight="1">
      <c r="A17" s="645"/>
      <c r="B17" s="649"/>
      <c r="C17" s="625"/>
      <c r="D17" s="425" t="s">
        <v>1358</v>
      </c>
      <c r="E17" s="650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641"/>
      <c r="S17" s="625"/>
    </row>
    <row r="18" spans="1:19" ht="13.5" customHeight="1">
      <c r="A18" s="651"/>
      <c r="B18" s="652"/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4"/>
      <c r="Q18" s="654"/>
      <c r="R18" s="641"/>
      <c r="S18" s="641"/>
    </row>
    <row r="19" spans="1:19" ht="13.5" customHeight="1" hidden="1">
      <c r="A19" s="942" t="s">
        <v>1359</v>
      </c>
      <c r="B19" s="943"/>
      <c r="C19" s="131">
        <f>SUM(D19:Q19)</f>
        <v>0</v>
      </c>
      <c r="D19" s="655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</row>
    <row r="20" spans="1:19" ht="13.5" customHeight="1">
      <c r="A20" s="942" t="s">
        <v>1360</v>
      </c>
      <c r="B20" s="942"/>
      <c r="C20" s="131">
        <f>D20+E20+F20+G20+H20+X27+J20+K20+M20+Q20+I20+P20+N20+L20</f>
        <v>0</v>
      </c>
      <c r="D20" s="655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</row>
    <row r="21" spans="1:19" ht="15" customHeight="1">
      <c r="A21" s="938" t="s">
        <v>1361</v>
      </c>
      <c r="B21" s="938"/>
      <c r="C21" s="131">
        <f>D21+E21+F21+G21+H21+X28+J21+K21+M21+Q21+I21+P21+N21+L21</f>
        <v>23621.3</v>
      </c>
      <c r="D21" s="657">
        <v>20440.8</v>
      </c>
      <c r="E21" s="657">
        <v>1131.2</v>
      </c>
      <c r="F21" s="657"/>
      <c r="G21" s="657">
        <v>14.5</v>
      </c>
      <c r="H21" s="657"/>
      <c r="I21" s="657"/>
      <c r="J21" s="657"/>
      <c r="K21" s="657"/>
      <c r="L21" s="657">
        <v>280.3</v>
      </c>
      <c r="M21" s="657"/>
      <c r="N21" s="657">
        <v>1617</v>
      </c>
      <c r="O21" s="657"/>
      <c r="P21" s="657"/>
      <c r="Q21" s="657">
        <v>137.5</v>
      </c>
      <c r="R21" s="625"/>
      <c r="S21" s="625"/>
    </row>
    <row r="22" spans="1:19" ht="13.5" customHeight="1">
      <c r="A22" s="938" t="s">
        <v>1362</v>
      </c>
      <c r="B22" s="938"/>
      <c r="C22" s="131">
        <f>D22+E22+F22+G22+H22+X30+J22+K22+M22+Q22+I22+P22+N22+L22+O22</f>
        <v>139.5</v>
      </c>
      <c r="D22" s="657"/>
      <c r="E22" s="657"/>
      <c r="F22" s="657"/>
      <c r="G22" s="657"/>
      <c r="H22" s="657">
        <v>83</v>
      </c>
      <c r="I22" s="657"/>
      <c r="J22" s="657"/>
      <c r="K22" s="657"/>
      <c r="L22" s="657"/>
      <c r="M22" s="657"/>
      <c r="N22" s="657"/>
      <c r="O22" s="657">
        <v>56.5</v>
      </c>
      <c r="P22" s="657"/>
      <c r="Q22" s="657"/>
      <c r="R22" s="625"/>
      <c r="S22" s="625"/>
    </row>
    <row r="23" spans="1:19" ht="13.5" customHeight="1">
      <c r="A23" s="938" t="s">
        <v>314</v>
      </c>
      <c r="B23" s="938"/>
      <c r="C23" s="131">
        <f>D23+E23+F23+G23+H23+X31+J23+K23+M23+Q23+I23+P23+N23+L23+O23</f>
        <v>26094</v>
      </c>
      <c r="D23" s="657">
        <v>300.2</v>
      </c>
      <c r="E23" s="657">
        <v>27.5</v>
      </c>
      <c r="F23" s="657"/>
      <c r="G23" s="657"/>
      <c r="H23" s="657"/>
      <c r="I23" s="657"/>
      <c r="J23" s="657"/>
      <c r="K23" s="657">
        <v>19180.7</v>
      </c>
      <c r="L23" s="657">
        <v>4291.2</v>
      </c>
      <c r="M23" s="657"/>
      <c r="N23" s="657">
        <v>244.6</v>
      </c>
      <c r="O23" s="657">
        <v>1269.8</v>
      </c>
      <c r="P23" s="657"/>
      <c r="Q23" s="657">
        <v>780</v>
      </c>
      <c r="R23" s="625"/>
      <c r="S23" s="625"/>
    </row>
    <row r="24" spans="1:19" ht="13.5" customHeight="1">
      <c r="A24" s="938" t="s">
        <v>1363</v>
      </c>
      <c r="B24" s="938"/>
      <c r="C24" s="131">
        <f>D24+E24+F24+G24+H24+X32+J24+K24+M24+Q24+I24+P24+N24+L24+O24</f>
        <v>19491</v>
      </c>
      <c r="D24" s="657">
        <v>3929.4</v>
      </c>
      <c r="E24" s="657">
        <v>948.9</v>
      </c>
      <c r="F24" s="657"/>
      <c r="G24" s="657">
        <v>529.8</v>
      </c>
      <c r="H24" s="657">
        <v>350</v>
      </c>
      <c r="I24" s="657"/>
      <c r="J24" s="657"/>
      <c r="K24" s="657"/>
      <c r="L24" s="657">
        <v>1120.5</v>
      </c>
      <c r="M24" s="657">
        <v>9441</v>
      </c>
      <c r="N24" s="657">
        <v>2817.4</v>
      </c>
      <c r="O24" s="657"/>
      <c r="P24" s="657"/>
      <c r="Q24" s="657">
        <v>354</v>
      </c>
      <c r="R24" s="625"/>
      <c r="S24" s="625"/>
    </row>
    <row r="25" spans="1:19" ht="13.5" customHeight="1" hidden="1">
      <c r="A25" s="938" t="s">
        <v>1362</v>
      </c>
      <c r="B25" s="938"/>
      <c r="C25" s="131">
        <f>D25+E25+F25+G25+H25+X33+J25+K25+M25+Q25+I25+P25+N25+L25+O25</f>
        <v>0</v>
      </c>
      <c r="D25" s="657"/>
      <c r="E25" s="657"/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657"/>
      <c r="Q25" s="657"/>
      <c r="R25" s="625"/>
      <c r="S25" s="625"/>
    </row>
    <row r="26" spans="1:19" ht="13.5" customHeight="1" hidden="1">
      <c r="A26" s="656" t="s">
        <v>1364</v>
      </c>
      <c r="B26" s="110"/>
      <c r="C26" s="131">
        <f>D26+E26+F26+G26+H26+X41+J26+K26+M26+Q26+I26+P26+N26+L26</f>
        <v>0</v>
      </c>
      <c r="D26" s="657"/>
      <c r="E26" s="657"/>
      <c r="F26" s="657"/>
      <c r="G26" s="657"/>
      <c r="H26" s="657"/>
      <c r="I26" s="657"/>
      <c r="J26" s="657"/>
      <c r="K26" s="657"/>
      <c r="L26" s="657"/>
      <c r="M26" s="657"/>
      <c r="N26" s="657"/>
      <c r="O26" s="657"/>
      <c r="P26" s="657"/>
      <c r="Q26" s="657"/>
      <c r="R26" s="625"/>
      <c r="S26" s="625"/>
    </row>
    <row r="27" spans="1:19" ht="13.5" customHeight="1">
      <c r="A27" s="658" t="s">
        <v>142</v>
      </c>
      <c r="B27" s="659"/>
      <c r="C27" s="349">
        <f>SUM(C19:C26)</f>
        <v>69345.8</v>
      </c>
      <c r="D27" s="349">
        <f aca="true" t="shared" si="2" ref="D27:Q27">SUM(D19:D26)</f>
        <v>24670.4</v>
      </c>
      <c r="E27" s="349">
        <f t="shared" si="2"/>
        <v>2107.6</v>
      </c>
      <c r="F27" s="349">
        <f t="shared" si="2"/>
        <v>0</v>
      </c>
      <c r="G27" s="349">
        <f t="shared" si="2"/>
        <v>544.3</v>
      </c>
      <c r="H27" s="349">
        <f t="shared" si="2"/>
        <v>433</v>
      </c>
      <c r="I27" s="349">
        <f t="shared" si="2"/>
        <v>0</v>
      </c>
      <c r="J27" s="349">
        <f t="shared" si="2"/>
        <v>0</v>
      </c>
      <c r="K27" s="349">
        <f t="shared" si="2"/>
        <v>19180.7</v>
      </c>
      <c r="L27" s="349">
        <f t="shared" si="2"/>
        <v>5692</v>
      </c>
      <c r="M27" s="349">
        <f t="shared" si="2"/>
        <v>9441</v>
      </c>
      <c r="N27" s="349">
        <f t="shared" si="2"/>
        <v>4679</v>
      </c>
      <c r="O27" s="349">
        <f t="shared" si="2"/>
        <v>1326.3</v>
      </c>
      <c r="P27" s="349">
        <f t="shared" si="2"/>
        <v>0</v>
      </c>
      <c r="Q27" s="349">
        <f t="shared" si="2"/>
        <v>1271.5</v>
      </c>
      <c r="R27" s="625"/>
      <c r="S27" s="625"/>
    </row>
    <row r="28" spans="1:19" ht="10.5" customHeight="1" hidden="1">
      <c r="A28" s="660"/>
      <c r="B28" s="110"/>
      <c r="C28" s="131"/>
      <c r="D28" s="425" t="s">
        <v>1365</v>
      </c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</row>
    <row r="29" spans="1:19" ht="10.5" customHeight="1" hidden="1">
      <c r="A29" s="661"/>
      <c r="B29" s="662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653"/>
      <c r="Q29" s="653"/>
      <c r="R29" s="641"/>
      <c r="S29" s="641"/>
    </row>
    <row r="30" spans="1:19" ht="10.5" customHeight="1" hidden="1">
      <c r="A30" s="660" t="s">
        <v>47</v>
      </c>
      <c r="B30" s="110" t="s">
        <v>350</v>
      </c>
      <c r="C30" s="131">
        <f aca="true" t="shared" si="3" ref="C30:C38">D30+E30+F30+G30+H30+X37+J30+K30+M30+Q30+I30+P30+N30+L30+O30</f>
        <v>0</v>
      </c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>
        <v>1</v>
      </c>
      <c r="S30" s="625"/>
    </row>
    <row r="31" spans="1:19" ht="10.5" customHeight="1" hidden="1">
      <c r="A31" s="660" t="s">
        <v>48</v>
      </c>
      <c r="B31" s="110" t="s">
        <v>351</v>
      </c>
      <c r="C31" s="131">
        <f t="shared" si="3"/>
        <v>1784.8</v>
      </c>
      <c r="D31" s="625"/>
      <c r="E31" s="625"/>
      <c r="F31" s="625"/>
      <c r="G31" s="625"/>
      <c r="H31" s="625">
        <v>1238</v>
      </c>
      <c r="I31" s="625"/>
      <c r="J31" s="625"/>
      <c r="K31" s="625"/>
      <c r="L31" s="625">
        <v>389.7</v>
      </c>
      <c r="M31" s="625"/>
      <c r="N31" s="625"/>
      <c r="O31" s="625"/>
      <c r="P31" s="625"/>
      <c r="Q31" s="625">
        <v>157.1</v>
      </c>
      <c r="R31" s="625">
        <f>R30+1</f>
        <v>2</v>
      </c>
      <c r="S31" s="625"/>
    </row>
    <row r="32" spans="1:19" ht="10.5" customHeight="1" hidden="1">
      <c r="A32" s="660" t="s">
        <v>722</v>
      </c>
      <c r="B32" s="110" t="s">
        <v>352</v>
      </c>
      <c r="C32" s="131">
        <f t="shared" si="3"/>
        <v>0</v>
      </c>
      <c r="D32" s="625"/>
      <c r="E32" s="625"/>
      <c r="F32" s="625"/>
      <c r="G32" s="625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25">
        <f aca="true" t="shared" si="4" ref="R32:R53">R31+1</f>
        <v>3</v>
      </c>
      <c r="S32" s="625"/>
    </row>
    <row r="33" spans="1:19" ht="10.5" customHeight="1" hidden="1">
      <c r="A33" s="660" t="s">
        <v>49</v>
      </c>
      <c r="B33" s="110" t="s">
        <v>353</v>
      </c>
      <c r="C33" s="131">
        <f t="shared" si="3"/>
        <v>629.7</v>
      </c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>
        <v>629.7</v>
      </c>
      <c r="O33" s="625"/>
      <c r="P33" s="625"/>
      <c r="Q33" s="625"/>
      <c r="R33" s="625">
        <f t="shared" si="4"/>
        <v>4</v>
      </c>
      <c r="S33" s="625"/>
    </row>
    <row r="34" spans="1:19" ht="10.5" customHeight="1" hidden="1">
      <c r="A34" s="660"/>
      <c r="B34" s="110"/>
      <c r="C34" s="131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>
        <f t="shared" si="4"/>
        <v>5</v>
      </c>
      <c r="S34" s="625"/>
    </row>
    <row r="35" spans="1:19" ht="10.5" customHeight="1" hidden="1">
      <c r="A35" s="660" t="s">
        <v>354</v>
      </c>
      <c r="B35" s="110" t="s">
        <v>355</v>
      </c>
      <c r="C35" s="131">
        <f t="shared" si="3"/>
        <v>0</v>
      </c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5"/>
      <c r="R35" s="625">
        <f t="shared" si="4"/>
        <v>6</v>
      </c>
      <c r="S35" s="625"/>
    </row>
    <row r="36" spans="1:19" ht="10.5" customHeight="1" hidden="1">
      <c r="A36" s="660" t="s">
        <v>863</v>
      </c>
      <c r="B36" s="110" t="s">
        <v>356</v>
      </c>
      <c r="C36" s="131">
        <f t="shared" si="3"/>
        <v>0</v>
      </c>
      <c r="D36" s="625"/>
      <c r="E36" s="625">
        <v>0</v>
      </c>
      <c r="F36" s="625"/>
      <c r="G36" s="625"/>
      <c r="H36" s="625"/>
      <c r="I36" s="625"/>
      <c r="J36" s="625"/>
      <c r="K36" s="625"/>
      <c r="L36" s="625"/>
      <c r="M36" s="625"/>
      <c r="N36" s="625"/>
      <c r="O36" s="625"/>
      <c r="P36" s="625"/>
      <c r="Q36" s="625"/>
      <c r="R36" s="625">
        <f t="shared" si="4"/>
        <v>7</v>
      </c>
      <c r="S36" s="625"/>
    </row>
    <row r="37" spans="1:19" ht="10.5" customHeight="1" hidden="1">
      <c r="A37" s="660" t="s">
        <v>642</v>
      </c>
      <c r="B37" s="110" t="s">
        <v>682</v>
      </c>
      <c r="C37" s="131">
        <f t="shared" si="3"/>
        <v>0</v>
      </c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>
        <f t="shared" si="4"/>
        <v>8</v>
      </c>
      <c r="S37" s="625"/>
    </row>
    <row r="38" spans="1:19" ht="10.5" customHeight="1" hidden="1">
      <c r="A38" s="660" t="s">
        <v>20</v>
      </c>
      <c r="B38" s="110" t="s">
        <v>683</v>
      </c>
      <c r="C38" s="131">
        <f t="shared" si="3"/>
        <v>0</v>
      </c>
      <c r="D38" s="625"/>
      <c r="E38" s="625"/>
      <c r="F38" s="625"/>
      <c r="G38" s="625"/>
      <c r="H38" s="625"/>
      <c r="I38" s="625"/>
      <c r="J38" s="625"/>
      <c r="K38" s="625"/>
      <c r="L38" s="625"/>
      <c r="M38" s="625"/>
      <c r="N38" s="625"/>
      <c r="O38" s="625"/>
      <c r="P38" s="625"/>
      <c r="Q38" s="625"/>
      <c r="R38" s="625">
        <f t="shared" si="4"/>
        <v>9</v>
      </c>
      <c r="S38" s="625"/>
    </row>
    <row r="39" spans="1:19" ht="10.5" customHeight="1" hidden="1">
      <c r="A39" s="660"/>
      <c r="B39" s="110"/>
      <c r="C39" s="131"/>
      <c r="D39" s="625"/>
      <c r="E39" s="625"/>
      <c r="F39" s="625"/>
      <c r="G39" s="625"/>
      <c r="H39" s="625"/>
      <c r="I39" s="625"/>
      <c r="J39" s="625"/>
      <c r="K39" s="625"/>
      <c r="L39" s="625"/>
      <c r="M39" s="625"/>
      <c r="N39" s="625"/>
      <c r="O39" s="625"/>
      <c r="P39" s="625"/>
      <c r="Q39" s="625"/>
      <c r="R39" s="625">
        <f t="shared" si="4"/>
        <v>10</v>
      </c>
      <c r="S39" s="625"/>
    </row>
    <row r="40" spans="1:19" ht="10.5" customHeight="1" hidden="1">
      <c r="A40" s="645" t="s">
        <v>21</v>
      </c>
      <c r="B40" s="124" t="s">
        <v>276</v>
      </c>
      <c r="C40" s="131">
        <f>D40+E40+F40+G40+H40+X46+J40+K40+M40+Q40+I40+P40+N40+L40</f>
        <v>1688</v>
      </c>
      <c r="D40" s="131"/>
      <c r="E40" s="131"/>
      <c r="F40" s="131"/>
      <c r="G40" s="131">
        <v>458</v>
      </c>
      <c r="H40" s="131">
        <v>1230</v>
      </c>
      <c r="I40" s="131"/>
      <c r="J40" s="131"/>
      <c r="K40" s="131"/>
      <c r="L40" s="131"/>
      <c r="M40" s="131"/>
      <c r="N40" s="657"/>
      <c r="O40" s="131"/>
      <c r="P40" s="131"/>
      <c r="Q40" s="131"/>
      <c r="R40" s="625">
        <f t="shared" si="4"/>
        <v>11</v>
      </c>
      <c r="S40" s="625"/>
    </row>
    <row r="41" spans="1:19" ht="10.5" customHeight="1" hidden="1">
      <c r="A41" s="660" t="s">
        <v>22</v>
      </c>
      <c r="B41" s="110" t="s">
        <v>277</v>
      </c>
      <c r="C41" s="131">
        <f>D41+E41+F41+G41+H41+X47+J41+K41+M41+Q41+I41+P41+N41+L41</f>
        <v>0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625">
        <f t="shared" si="4"/>
        <v>12</v>
      </c>
      <c r="S41" s="625"/>
    </row>
    <row r="42" spans="1:19" ht="10.5" customHeight="1" hidden="1">
      <c r="A42" s="660" t="s">
        <v>602</v>
      </c>
      <c r="B42" s="110" t="s">
        <v>30</v>
      </c>
      <c r="C42" s="131">
        <f>D42+E42+F42+G42+H42+X48+J42+K42+M42+Q42+I42+P42+N42+L42</f>
        <v>0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625">
        <f t="shared" si="4"/>
        <v>13</v>
      </c>
      <c r="S42" s="625"/>
    </row>
    <row r="43" spans="1:19" ht="10.5" customHeight="1" hidden="1">
      <c r="A43" s="660" t="s">
        <v>23</v>
      </c>
      <c r="B43" s="110" t="s">
        <v>278</v>
      </c>
      <c r="C43" s="131">
        <f>D43+E43+F43+G43+H43+X49+J43+K43+M43+Q43+I43+P43+N43+L43</f>
        <v>0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625">
        <f t="shared" si="4"/>
        <v>14</v>
      </c>
      <c r="S43" s="625"/>
    </row>
    <row r="44" spans="1:19" ht="10.5" customHeight="1" hidden="1">
      <c r="A44" s="660"/>
      <c r="B44" s="110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625">
        <f t="shared" si="4"/>
        <v>15</v>
      </c>
      <c r="S44" s="625"/>
    </row>
    <row r="45" spans="1:19" ht="10.5" customHeight="1" hidden="1">
      <c r="A45" s="660" t="s">
        <v>24</v>
      </c>
      <c r="B45" s="110" t="s">
        <v>279</v>
      </c>
      <c r="C45" s="131">
        <f>D45+E45+F45+G45+H45+X51+J45+K45+M45+Q45+I45+P45+N45+L45</f>
        <v>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625">
        <f t="shared" si="4"/>
        <v>16</v>
      </c>
      <c r="S45" s="625"/>
    </row>
    <row r="46" spans="1:19" ht="10.5" customHeight="1" hidden="1">
      <c r="A46" s="660" t="s">
        <v>44</v>
      </c>
      <c r="B46" s="110" t="s">
        <v>280</v>
      </c>
      <c r="C46" s="131">
        <f>D46+E46+F46+G46+H46+X52+J46+K46+M46+Q46+I46+P46+N46+L46</f>
        <v>1500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>
        <v>1500</v>
      </c>
      <c r="O46" s="131"/>
      <c r="P46" s="131"/>
      <c r="Q46" s="131"/>
      <c r="R46" s="625">
        <f t="shared" si="4"/>
        <v>17</v>
      </c>
      <c r="S46" s="625"/>
    </row>
    <row r="47" spans="1:19" ht="10.5" customHeight="1" hidden="1">
      <c r="A47" s="660" t="s">
        <v>643</v>
      </c>
      <c r="B47" s="110" t="s">
        <v>281</v>
      </c>
      <c r="C47" s="131">
        <f>D47+E47+F47+G47+H47+X53+J47+K47+M47+Q47+I47+P47+N47+L47</f>
        <v>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625">
        <f t="shared" si="4"/>
        <v>18</v>
      </c>
      <c r="S47" s="625"/>
    </row>
    <row r="48" spans="1:19" ht="10.5" customHeight="1" hidden="1">
      <c r="A48" s="660" t="s">
        <v>45</v>
      </c>
      <c r="B48" s="110" t="s">
        <v>282</v>
      </c>
      <c r="C48" s="131">
        <f>D48+E48+F48+G48+H48+X54+J48+K48+M48+Q48+I48+P48+N48+L48</f>
        <v>1172</v>
      </c>
      <c r="D48" s="131">
        <v>0</v>
      </c>
      <c r="E48" s="131">
        <v>0</v>
      </c>
      <c r="F48" s="131"/>
      <c r="G48" s="131"/>
      <c r="H48" s="131"/>
      <c r="I48" s="131"/>
      <c r="J48" s="131"/>
      <c r="K48" s="131"/>
      <c r="L48" s="131">
        <v>622</v>
      </c>
      <c r="M48" s="131"/>
      <c r="N48" s="131">
        <v>550</v>
      </c>
      <c r="O48" s="131"/>
      <c r="P48" s="131"/>
      <c r="Q48" s="131"/>
      <c r="R48" s="625">
        <f t="shared" si="4"/>
        <v>19</v>
      </c>
      <c r="S48" s="625"/>
    </row>
    <row r="49" spans="1:19" ht="10.5" customHeight="1" hidden="1">
      <c r="A49" s="660"/>
      <c r="B49" s="110"/>
      <c r="C49" s="131">
        <f>D49+E49+F49+G49+H49+X81+J49+K49+M49+Q49+I49+P49+N49+L49</f>
        <v>0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625">
        <f t="shared" si="4"/>
        <v>20</v>
      </c>
      <c r="S49" s="625"/>
    </row>
    <row r="50" spans="1:19" ht="10.5" customHeight="1" hidden="1">
      <c r="A50" s="660" t="s">
        <v>25</v>
      </c>
      <c r="B50" s="110" t="s">
        <v>283</v>
      </c>
      <c r="C50" s="131">
        <f>D50+E50+F50+G50+H50+X82+J50+K50+M50+Q50+I50+P50+N50+L50</f>
        <v>0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625">
        <f t="shared" si="4"/>
        <v>21</v>
      </c>
      <c r="S50" s="625"/>
    </row>
    <row r="51" spans="1:19" ht="10.5" customHeight="1" hidden="1">
      <c r="A51" s="660" t="s">
        <v>46</v>
      </c>
      <c r="B51" s="110" t="s">
        <v>284</v>
      </c>
      <c r="C51" s="131">
        <f>D51+E51+F51+G51+H51+X83+J51+K51+M51+Q51+I51+P51+N51+L51</f>
        <v>4608</v>
      </c>
      <c r="D51" s="131">
        <v>0</v>
      </c>
      <c r="E51" s="131">
        <v>0</v>
      </c>
      <c r="F51" s="131"/>
      <c r="G51" s="131">
        <v>0</v>
      </c>
      <c r="H51" s="131">
        <v>0</v>
      </c>
      <c r="I51" s="131">
        <v>0</v>
      </c>
      <c r="J51" s="131"/>
      <c r="K51" s="131"/>
      <c r="L51" s="131"/>
      <c r="M51" s="131"/>
      <c r="N51" s="131">
        <v>3108</v>
      </c>
      <c r="O51" s="131"/>
      <c r="P51" s="131"/>
      <c r="Q51" s="131">
        <v>1500</v>
      </c>
      <c r="R51" s="625">
        <f t="shared" si="4"/>
        <v>22</v>
      </c>
      <c r="S51" s="625"/>
    </row>
    <row r="52" spans="1:19" ht="10.5" customHeight="1" hidden="1">
      <c r="A52" s="660" t="s">
        <v>26</v>
      </c>
      <c r="B52" s="110" t="s">
        <v>285</v>
      </c>
      <c r="C52" s="131">
        <f>D52+E52+F52+G52+H52+X84+J52+K52+M52+Q52+I52+P52+N52+L52</f>
        <v>0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625">
        <f t="shared" si="4"/>
        <v>23</v>
      </c>
      <c r="S52" s="625"/>
    </row>
    <row r="53" spans="1:19" ht="10.5" customHeight="1" hidden="1">
      <c r="A53" s="644" t="s">
        <v>1366</v>
      </c>
      <c r="B53" s="103" t="s">
        <v>1366</v>
      </c>
      <c r="C53" s="131">
        <f>SUM(D53:Q53)</f>
        <v>32561.5</v>
      </c>
      <c r="D53" s="131"/>
      <c r="E53" s="131">
        <v>1968.2</v>
      </c>
      <c r="F53" s="131"/>
      <c r="G53" s="131">
        <v>600</v>
      </c>
      <c r="H53" s="131">
        <v>18513.3</v>
      </c>
      <c r="I53" s="131">
        <v>500</v>
      </c>
      <c r="J53" s="131">
        <v>2000</v>
      </c>
      <c r="K53" s="131"/>
      <c r="L53" s="131">
        <v>3000</v>
      </c>
      <c r="M53" s="131"/>
      <c r="N53" s="131">
        <v>1000</v>
      </c>
      <c r="O53" s="131">
        <v>1800</v>
      </c>
      <c r="P53" s="131"/>
      <c r="Q53" s="131">
        <v>3180</v>
      </c>
      <c r="R53" s="625">
        <f t="shared" si="4"/>
        <v>24</v>
      </c>
      <c r="S53" s="625"/>
    </row>
    <row r="54" spans="1:19" ht="10.5" customHeight="1" hidden="1">
      <c r="A54" s="646" t="s">
        <v>142</v>
      </c>
      <c r="B54" s="663" t="s">
        <v>129</v>
      </c>
      <c r="C54" s="664">
        <f>SUM(D54:Q54)</f>
        <v>43944</v>
      </c>
      <c r="D54" s="665">
        <f aca="true" t="shared" si="5" ref="D54:Q54">SUM(D30:D53)</f>
        <v>0</v>
      </c>
      <c r="E54" s="665">
        <f t="shared" si="5"/>
        <v>1968.2</v>
      </c>
      <c r="F54" s="665">
        <f t="shared" si="5"/>
        <v>0</v>
      </c>
      <c r="G54" s="665">
        <f t="shared" si="5"/>
        <v>1058</v>
      </c>
      <c r="H54" s="665">
        <f t="shared" si="5"/>
        <v>20981.3</v>
      </c>
      <c r="I54" s="665">
        <f t="shared" si="5"/>
        <v>500</v>
      </c>
      <c r="J54" s="665">
        <f t="shared" si="5"/>
        <v>2000</v>
      </c>
      <c r="K54" s="665">
        <f t="shared" si="5"/>
        <v>0</v>
      </c>
      <c r="L54" s="665">
        <f t="shared" si="5"/>
        <v>4011.7</v>
      </c>
      <c r="M54" s="665">
        <f t="shared" si="5"/>
        <v>0</v>
      </c>
      <c r="N54" s="665">
        <f t="shared" si="5"/>
        <v>6787.7</v>
      </c>
      <c r="O54" s="665">
        <f t="shared" si="5"/>
        <v>1800</v>
      </c>
      <c r="P54" s="665">
        <f t="shared" si="5"/>
        <v>0</v>
      </c>
      <c r="Q54" s="665">
        <f t="shared" si="5"/>
        <v>4837.1</v>
      </c>
      <c r="R54" s="625"/>
      <c r="S54" s="625"/>
    </row>
    <row r="55" spans="1:19" ht="10.5" customHeight="1">
      <c r="A55" s="645"/>
      <c r="B55" s="103"/>
      <c r="C55" s="664"/>
      <c r="D55" s="664"/>
      <c r="E55" s="664"/>
      <c r="F55" s="664"/>
      <c r="G55" s="664"/>
      <c r="H55" s="664"/>
      <c r="I55" s="664"/>
      <c r="J55" s="664"/>
      <c r="K55" s="664"/>
      <c r="L55" s="664"/>
      <c r="M55" s="664"/>
      <c r="N55" s="664"/>
      <c r="O55" s="664"/>
      <c r="P55" s="664"/>
      <c r="Q55" s="664"/>
      <c r="R55" s="625"/>
      <c r="S55" s="625"/>
    </row>
    <row r="56" spans="1:19" ht="10.5" customHeight="1">
      <c r="A56" s="645"/>
      <c r="B56" s="103"/>
      <c r="C56" s="664"/>
      <c r="D56" s="666"/>
      <c r="E56" s="666"/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25"/>
      <c r="S56" s="625"/>
    </row>
    <row r="57" spans="1:19" ht="10.5" customHeight="1">
      <c r="A57" s="645"/>
      <c r="B57" s="103"/>
      <c r="C57" s="664"/>
      <c r="D57" s="666"/>
      <c r="E57" s="666"/>
      <c r="F57" s="666"/>
      <c r="G57" s="666"/>
      <c r="H57" s="666"/>
      <c r="I57" s="666"/>
      <c r="J57" s="666"/>
      <c r="K57" s="666"/>
      <c r="L57" s="666"/>
      <c r="M57" s="666"/>
      <c r="N57" s="666"/>
      <c r="O57" s="666"/>
      <c r="P57" s="666"/>
      <c r="Q57" s="666"/>
      <c r="R57" s="625"/>
      <c r="S57" s="625"/>
    </row>
    <row r="58" spans="1:19" ht="10.5" customHeight="1">
      <c r="A58" s="645"/>
      <c r="B58" s="103"/>
      <c r="C58" s="664"/>
      <c r="D58" s="666"/>
      <c r="E58" s="666"/>
      <c r="F58" s="666"/>
      <c r="G58" s="666"/>
      <c r="H58" s="666"/>
      <c r="I58" s="666"/>
      <c r="J58" s="666"/>
      <c r="K58" s="666"/>
      <c r="L58" s="666"/>
      <c r="M58" s="666"/>
      <c r="N58" s="666"/>
      <c r="O58" s="666"/>
      <c r="P58" s="666"/>
      <c r="Q58" s="666"/>
      <c r="R58" s="625"/>
      <c r="S58" s="625"/>
    </row>
    <row r="59" spans="1:19" ht="10.5" customHeight="1">
      <c r="A59" s="645"/>
      <c r="B59" s="103"/>
      <c r="C59" s="664"/>
      <c r="D59" s="666"/>
      <c r="E59" s="666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25"/>
      <c r="S59" s="625"/>
    </row>
    <row r="60" spans="1:19" ht="10.5" customHeight="1">
      <c r="A60" s="645"/>
      <c r="B60" s="103"/>
      <c r="C60" s="664"/>
      <c r="D60" s="666"/>
      <c r="E60" s="666"/>
      <c r="F60" s="666"/>
      <c r="G60" s="666"/>
      <c r="H60" s="666"/>
      <c r="I60" s="666"/>
      <c r="J60" s="666"/>
      <c r="K60" s="666"/>
      <c r="L60" s="666"/>
      <c r="M60" s="666"/>
      <c r="N60" s="666"/>
      <c r="O60" s="666"/>
      <c r="P60" s="666"/>
      <c r="Q60" s="666"/>
      <c r="R60" s="625"/>
      <c r="S60" s="625"/>
    </row>
    <row r="61" spans="1:19" ht="10.5" customHeight="1">
      <c r="A61" s="645"/>
      <c r="B61" s="103"/>
      <c r="C61" s="664"/>
      <c r="D61" s="666"/>
      <c r="E61" s="666"/>
      <c r="F61" s="666"/>
      <c r="G61" s="666"/>
      <c r="H61" s="666"/>
      <c r="I61" s="666"/>
      <c r="J61" s="666"/>
      <c r="K61" s="666"/>
      <c r="L61" s="666"/>
      <c r="M61" s="666"/>
      <c r="N61" s="666"/>
      <c r="O61" s="666"/>
      <c r="P61" s="666"/>
      <c r="Q61" s="666"/>
      <c r="R61" s="625"/>
      <c r="S61" s="625"/>
    </row>
    <row r="62" spans="1:19" ht="10.5" customHeight="1">
      <c r="A62" s="645"/>
      <c r="B62" s="103"/>
      <c r="C62" s="664"/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25"/>
      <c r="S62" s="625"/>
    </row>
    <row r="63" spans="1:19" ht="10.5" customHeight="1">
      <c r="A63" s="645"/>
      <c r="B63" s="103"/>
      <c r="C63" s="664"/>
      <c r="D63" s="666"/>
      <c r="E63" s="666"/>
      <c r="F63" s="666"/>
      <c r="G63" s="666"/>
      <c r="H63" s="666"/>
      <c r="I63" s="666"/>
      <c r="J63" s="666"/>
      <c r="K63" s="666"/>
      <c r="L63" s="666"/>
      <c r="M63" s="666"/>
      <c r="N63" s="666"/>
      <c r="O63" s="666"/>
      <c r="P63" s="666"/>
      <c r="Q63" s="666"/>
      <c r="R63" s="625"/>
      <c r="S63" s="625"/>
    </row>
    <row r="64" spans="1:19" ht="10.5" customHeight="1">
      <c r="A64" s="645"/>
      <c r="B64" s="103"/>
      <c r="C64" s="664"/>
      <c r="D64" s="666"/>
      <c r="E64" s="666"/>
      <c r="F64" s="666"/>
      <c r="G64" s="666"/>
      <c r="H64" s="666"/>
      <c r="I64" s="666"/>
      <c r="J64" s="666"/>
      <c r="K64" s="666"/>
      <c r="L64" s="666"/>
      <c r="M64" s="666"/>
      <c r="N64" s="666"/>
      <c r="O64" s="666"/>
      <c r="P64" s="666"/>
      <c r="Q64" s="666"/>
      <c r="R64" s="625"/>
      <c r="S64" s="625"/>
    </row>
    <row r="65" spans="1:19" ht="10.5" customHeight="1">
      <c r="A65" s="645"/>
      <c r="B65" s="103"/>
      <c r="C65" s="664"/>
      <c r="D65" s="666"/>
      <c r="E65" s="666"/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25"/>
      <c r="S65" s="625"/>
    </row>
    <row r="66" spans="1:19" ht="10.5" customHeight="1">
      <c r="A66" s="645"/>
      <c r="B66" s="103"/>
      <c r="C66" s="664"/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  <c r="P66" s="666"/>
      <c r="Q66" s="666"/>
      <c r="R66" s="625"/>
      <c r="S66" s="625"/>
    </row>
    <row r="67" spans="1:19" ht="10.5" customHeight="1">
      <c r="A67" s="645"/>
      <c r="B67" s="103"/>
      <c r="C67" s="664"/>
      <c r="D67" s="666"/>
      <c r="E67" s="666"/>
      <c r="F67" s="666"/>
      <c r="G67" s="666"/>
      <c r="H67" s="666"/>
      <c r="I67" s="666"/>
      <c r="J67" s="666"/>
      <c r="K67" s="666"/>
      <c r="L67" s="666"/>
      <c r="M67" s="666"/>
      <c r="N67" s="666"/>
      <c r="O67" s="666"/>
      <c r="P67" s="666"/>
      <c r="Q67" s="666"/>
      <c r="R67" s="625"/>
      <c r="S67" s="625"/>
    </row>
    <row r="68" spans="1:19" ht="10.5" customHeight="1">
      <c r="A68" s="645"/>
      <c r="B68" s="103"/>
      <c r="C68" s="664"/>
      <c r="D68" s="666"/>
      <c r="E68" s="666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25"/>
      <c r="S68" s="625"/>
    </row>
    <row r="69" spans="1:19" ht="10.5" customHeight="1">
      <c r="A69" s="645"/>
      <c r="B69" s="103"/>
      <c r="C69" s="664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25"/>
      <c r="S69" s="625"/>
    </row>
    <row r="70" spans="1:19" ht="11.25" customHeight="1">
      <c r="A70" s="645"/>
      <c r="B70" s="103"/>
      <c r="C70" s="664"/>
      <c r="D70" s="666"/>
      <c r="E70" s="666"/>
      <c r="F70" s="666"/>
      <c r="G70" s="666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25"/>
      <c r="S70" s="625"/>
    </row>
    <row r="71" spans="1:19" ht="10.5" customHeight="1">
      <c r="A71" s="645"/>
      <c r="B71" s="103"/>
      <c r="C71" s="664"/>
      <c r="D71" s="666"/>
      <c r="E71" s="666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625"/>
      <c r="S71" s="625"/>
    </row>
    <row r="72" spans="1:19" ht="10.5" customHeight="1">
      <c r="A72" s="645"/>
      <c r="B72" s="103"/>
      <c r="C72" s="664"/>
      <c r="D72" s="666"/>
      <c r="E72" s="666"/>
      <c r="F72" s="666"/>
      <c r="G72" s="666"/>
      <c r="H72" s="666"/>
      <c r="I72" s="666"/>
      <c r="J72" s="666"/>
      <c r="K72" s="666"/>
      <c r="L72" s="666"/>
      <c r="M72" s="666"/>
      <c r="N72" s="666"/>
      <c r="O72" s="666"/>
      <c r="P72" s="666"/>
      <c r="Q72" s="666"/>
      <c r="R72" s="625"/>
      <c r="S72" s="625"/>
    </row>
    <row r="73" spans="1:19" ht="10.5" customHeight="1">
      <c r="A73" s="645"/>
      <c r="B73" s="103"/>
      <c r="C73" s="664"/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66"/>
      <c r="O73" s="666"/>
      <c r="P73" s="666"/>
      <c r="Q73" s="666"/>
      <c r="R73" s="625"/>
      <c r="S73" s="625"/>
    </row>
    <row r="74" spans="1:19" ht="10.5" customHeight="1">
      <c r="A74" s="645"/>
      <c r="B74" s="103"/>
      <c r="C74" s="664"/>
      <c r="D74" s="666"/>
      <c r="E74" s="666"/>
      <c r="F74" s="666"/>
      <c r="G74" s="666"/>
      <c r="H74" s="666"/>
      <c r="I74" s="666"/>
      <c r="J74" s="666"/>
      <c r="K74" s="666"/>
      <c r="L74" s="666"/>
      <c r="M74" s="666"/>
      <c r="N74" s="666"/>
      <c r="O74" s="666"/>
      <c r="P74" s="666"/>
      <c r="Q74" s="666"/>
      <c r="R74" s="625"/>
      <c r="S74" s="625"/>
    </row>
    <row r="75" spans="1:19" ht="10.5" customHeight="1">
      <c r="A75" s="645"/>
      <c r="B75" s="103"/>
      <c r="C75" s="664"/>
      <c r="D75" s="666"/>
      <c r="E75" s="666"/>
      <c r="F75" s="666"/>
      <c r="G75" s="666"/>
      <c r="H75" s="666"/>
      <c r="I75" s="666"/>
      <c r="J75" s="666"/>
      <c r="K75" s="666"/>
      <c r="L75" s="666"/>
      <c r="M75" s="666"/>
      <c r="N75" s="666"/>
      <c r="O75" s="666"/>
      <c r="P75" s="666"/>
      <c r="Q75" s="666"/>
      <c r="R75" s="625"/>
      <c r="S75" s="625"/>
    </row>
    <row r="76" spans="1:19" ht="10.5" customHeight="1">
      <c r="A76" s="645"/>
      <c r="B76" s="103"/>
      <c r="C76" s="664"/>
      <c r="D76" s="666"/>
      <c r="E76" s="666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25"/>
      <c r="S76" s="625"/>
    </row>
    <row r="77" spans="1:19" ht="12.75" customHeight="1">
      <c r="A77" s="645"/>
      <c r="B77" s="103"/>
      <c r="C77" s="664"/>
      <c r="D77" s="666"/>
      <c r="E77" s="666"/>
      <c r="F77" s="666"/>
      <c r="G77" s="666"/>
      <c r="H77" s="666"/>
      <c r="I77" s="666"/>
      <c r="J77" s="666"/>
      <c r="K77" s="666"/>
      <c r="L77" s="666"/>
      <c r="M77" s="666"/>
      <c r="N77" s="666"/>
      <c r="O77" s="666"/>
      <c r="P77" s="666"/>
      <c r="Q77" s="666"/>
      <c r="R77" s="625"/>
      <c r="S77" s="625"/>
    </row>
    <row r="78" spans="1:19" ht="12.75" customHeight="1">
      <c r="A78" s="645"/>
      <c r="B78" s="103"/>
      <c r="C78" s="664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25"/>
      <c r="S78" s="625"/>
    </row>
    <row r="79" spans="1:19" ht="10.5" customHeight="1">
      <c r="A79" s="645"/>
      <c r="B79" s="103"/>
      <c r="C79" s="664"/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25"/>
      <c r="S79" s="625"/>
    </row>
    <row r="80" spans="1:19" ht="10.5">
      <c r="A80" s="645"/>
      <c r="B80" s="103"/>
      <c r="C80" s="664"/>
      <c r="D80" s="664"/>
      <c r="E80" s="664"/>
      <c r="F80" s="664"/>
      <c r="G80" s="664"/>
      <c r="H80" s="664"/>
      <c r="I80" s="664"/>
      <c r="J80" s="664"/>
      <c r="K80" s="664"/>
      <c r="L80" s="664"/>
      <c r="M80" s="664"/>
      <c r="N80" s="664"/>
      <c r="O80" s="664"/>
      <c r="P80" s="664"/>
      <c r="Q80" s="664"/>
      <c r="R80" s="625"/>
      <c r="S80" s="625"/>
    </row>
    <row r="81" spans="1:19" ht="10.5">
      <c r="A81" s="667"/>
      <c r="B81" s="91" t="s">
        <v>1308</v>
      </c>
      <c r="C81" s="120"/>
      <c r="D81" s="120"/>
      <c r="E81" s="120"/>
      <c r="F81" s="120"/>
      <c r="I81" s="641"/>
      <c r="J81" s="641"/>
      <c r="K81" s="668"/>
      <c r="L81" s="668"/>
      <c r="M81" s="641"/>
      <c r="N81" s="131"/>
      <c r="O81" s="131"/>
      <c r="P81" s="131"/>
      <c r="Q81" s="131"/>
      <c r="R81" s="641"/>
      <c r="S81" s="641"/>
    </row>
    <row r="82" spans="1:19" ht="10.5">
      <c r="A82" s="667"/>
      <c r="B82" s="224" t="s">
        <v>1309</v>
      </c>
      <c r="C82" s="120"/>
      <c r="D82" s="120"/>
      <c r="E82" s="120"/>
      <c r="F82" s="120"/>
      <c r="I82" s="641"/>
      <c r="J82" s="641"/>
      <c r="K82" s="668"/>
      <c r="L82" s="668"/>
      <c r="M82" s="641"/>
      <c r="N82" s="131"/>
      <c r="O82" s="131"/>
      <c r="P82" s="131"/>
      <c r="Q82" s="131"/>
      <c r="R82" s="641"/>
      <c r="S82" s="641"/>
    </row>
    <row r="83" spans="1:19" ht="10.5">
      <c r="A83" s="667"/>
      <c r="B83" s="669"/>
      <c r="C83" s="641"/>
      <c r="D83" s="670" t="s">
        <v>1367</v>
      </c>
      <c r="E83" s="670"/>
      <c r="F83" s="670"/>
      <c r="G83" s="670"/>
      <c r="H83" s="641"/>
      <c r="I83" s="641"/>
      <c r="J83" s="641"/>
      <c r="K83" s="668"/>
      <c r="L83" s="668"/>
      <c r="M83" s="641"/>
      <c r="N83" s="131"/>
      <c r="O83" s="131"/>
      <c r="P83" s="131"/>
      <c r="Q83" s="131"/>
      <c r="R83" s="641"/>
      <c r="S83" s="641"/>
    </row>
    <row r="84" spans="1:19" ht="10.5">
      <c r="A84" s="671"/>
      <c r="B84" s="669"/>
      <c r="C84" s="668"/>
      <c r="D84" s="668"/>
      <c r="E84" s="668"/>
      <c r="F84" s="668"/>
      <c r="G84" s="668"/>
      <c r="H84" s="668"/>
      <c r="I84" s="668"/>
      <c r="J84" s="668"/>
      <c r="K84" s="668"/>
      <c r="L84" s="668"/>
      <c r="M84" s="668"/>
      <c r="N84" s="668"/>
      <c r="O84" s="668"/>
      <c r="P84" s="668"/>
      <c r="Q84" s="668"/>
      <c r="R84" s="641"/>
      <c r="S84" s="641"/>
    </row>
    <row r="85" spans="1:19" ht="13.5" customHeight="1">
      <c r="A85" s="660"/>
      <c r="B85" s="94"/>
      <c r="C85" s="939" t="s">
        <v>1312</v>
      </c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672"/>
      <c r="R85" s="641"/>
      <c r="S85" s="641"/>
    </row>
    <row r="86" spans="1:19" ht="13.5" customHeight="1">
      <c r="A86" s="645"/>
      <c r="B86" s="96"/>
      <c r="C86" s="940"/>
      <c r="D86" s="382" t="s">
        <v>1313</v>
      </c>
      <c r="E86" s="382" t="s">
        <v>1314</v>
      </c>
      <c r="F86" s="382" t="s">
        <v>1315</v>
      </c>
      <c r="G86" s="383" t="s">
        <v>1316</v>
      </c>
      <c r="H86" s="382" t="s">
        <v>1368</v>
      </c>
      <c r="I86" s="382" t="s">
        <v>1369</v>
      </c>
      <c r="J86" s="383" t="s">
        <v>1319</v>
      </c>
      <c r="K86" s="383" t="s">
        <v>1320</v>
      </c>
      <c r="L86" s="383" t="s">
        <v>1370</v>
      </c>
      <c r="M86" s="383" t="s">
        <v>797</v>
      </c>
      <c r="N86" s="392" t="s">
        <v>1322</v>
      </c>
      <c r="O86" s="630" t="s">
        <v>1323</v>
      </c>
      <c r="P86" s="439" t="s">
        <v>1371</v>
      </c>
      <c r="Q86" s="368" t="s">
        <v>983</v>
      </c>
      <c r="R86" s="641"/>
      <c r="S86" s="641"/>
    </row>
    <row r="87" spans="1:19" ht="13.5" customHeight="1">
      <c r="A87" s="645"/>
      <c r="B87" s="96"/>
      <c r="C87" s="940"/>
      <c r="D87" s="387" t="s">
        <v>1325</v>
      </c>
      <c r="E87" s="387" t="s">
        <v>1326</v>
      </c>
      <c r="F87" s="387" t="s">
        <v>1327</v>
      </c>
      <c r="G87" s="631" t="s">
        <v>1328</v>
      </c>
      <c r="H87" s="625" t="s">
        <v>1372</v>
      </c>
      <c r="I87" s="640" t="s">
        <v>1373</v>
      </c>
      <c r="J87" s="385" t="s">
        <v>1331</v>
      </c>
      <c r="K87" s="633" t="s">
        <v>1332</v>
      </c>
      <c r="L87" s="633" t="s">
        <v>1333</v>
      </c>
      <c r="M87" s="633" t="s">
        <v>1334</v>
      </c>
      <c r="N87" s="634" t="s">
        <v>1374</v>
      </c>
      <c r="O87" s="346" t="s">
        <v>1335</v>
      </c>
      <c r="P87" s="635" t="s">
        <v>1375</v>
      </c>
      <c r="Q87" s="636" t="s">
        <v>1337</v>
      </c>
      <c r="R87" s="641"/>
      <c r="S87" s="641"/>
    </row>
    <row r="88" spans="1:19" ht="13.5" customHeight="1">
      <c r="A88" s="645"/>
      <c r="B88" s="96"/>
      <c r="C88" s="940"/>
      <c r="D88" s="386"/>
      <c r="E88" s="637" t="s">
        <v>1338</v>
      </c>
      <c r="F88" s="637" t="s">
        <v>1338</v>
      </c>
      <c r="G88" s="633" t="s">
        <v>1339</v>
      </c>
      <c r="H88" s="637" t="s">
        <v>1376</v>
      </c>
      <c r="I88" s="387"/>
      <c r="J88" s="633" t="s">
        <v>1342</v>
      </c>
      <c r="K88" s="385"/>
      <c r="L88" s="385"/>
      <c r="M88" s="385"/>
      <c r="N88" s="369"/>
      <c r="O88" s="346"/>
      <c r="P88" s="348" t="s">
        <v>1377</v>
      </c>
      <c r="Q88" s="368"/>
      <c r="R88" s="641"/>
      <c r="S88" s="641"/>
    </row>
    <row r="89" spans="1:19" ht="13.5" customHeight="1">
      <c r="A89" s="645"/>
      <c r="B89" s="97"/>
      <c r="C89" s="941"/>
      <c r="D89" s="379"/>
      <c r="E89" s="379"/>
      <c r="F89" s="379"/>
      <c r="G89" s="423"/>
      <c r="H89" s="642" t="s">
        <v>1378</v>
      </c>
      <c r="I89" s="388"/>
      <c r="J89" s="402" t="s">
        <v>1345</v>
      </c>
      <c r="K89" s="423"/>
      <c r="L89" s="423"/>
      <c r="M89" s="423"/>
      <c r="N89" s="673"/>
      <c r="O89" s="343"/>
      <c r="P89" s="347"/>
      <c r="Q89" s="368"/>
      <c r="R89" s="641"/>
      <c r="S89" s="641"/>
    </row>
    <row r="90" spans="1:19" ht="21" customHeight="1">
      <c r="A90" s="674" t="s">
        <v>1346</v>
      </c>
      <c r="B90" s="644" t="s">
        <v>1347</v>
      </c>
      <c r="C90" s="131">
        <f aca="true" t="shared" si="6" ref="C90:C95">SUM(D90:Q90)</f>
        <v>6232.9</v>
      </c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>
        <v>3838.9</v>
      </c>
      <c r="O90" s="131">
        <v>663.5</v>
      </c>
      <c r="P90" s="131"/>
      <c r="Q90" s="130">
        <v>1730.5</v>
      </c>
      <c r="R90" s="641"/>
      <c r="S90" s="641"/>
    </row>
    <row r="91" spans="1:19" ht="18.75" customHeight="1">
      <c r="A91" s="675" t="s">
        <v>1348</v>
      </c>
      <c r="B91" s="644" t="s">
        <v>1349</v>
      </c>
      <c r="C91" s="131">
        <f t="shared" si="6"/>
        <v>2207.2</v>
      </c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>
        <v>2207.2</v>
      </c>
      <c r="O91" s="131"/>
      <c r="P91" s="131"/>
      <c r="Q91" s="131"/>
      <c r="R91" s="641"/>
      <c r="S91" s="641"/>
    </row>
    <row r="92" spans="1:19" ht="16.5" customHeight="1">
      <c r="A92" s="675" t="s">
        <v>1350</v>
      </c>
      <c r="B92" s="644" t="s">
        <v>1351</v>
      </c>
      <c r="C92" s="131">
        <f t="shared" si="6"/>
        <v>1670.9</v>
      </c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>
        <v>1440.4</v>
      </c>
      <c r="O92" s="89"/>
      <c r="P92" s="89"/>
      <c r="Q92" s="131">
        <v>230.5</v>
      </c>
      <c r="R92" s="641"/>
      <c r="S92" s="641"/>
    </row>
    <row r="93" spans="1:19" ht="18" customHeight="1">
      <c r="A93" s="675" t="s">
        <v>1352</v>
      </c>
      <c r="B93" s="644" t="s">
        <v>1353</v>
      </c>
      <c r="C93" s="131">
        <f t="shared" si="6"/>
        <v>6769.200000000001</v>
      </c>
      <c r="D93" s="131">
        <f>D90+D91-D92</f>
        <v>0</v>
      </c>
      <c r="E93" s="131">
        <f aca="true" t="shared" si="7" ref="E93:Q93">E90+E91-E92</f>
        <v>0</v>
      </c>
      <c r="F93" s="131">
        <f t="shared" si="7"/>
        <v>0</v>
      </c>
      <c r="G93" s="131">
        <f t="shared" si="7"/>
        <v>0</v>
      </c>
      <c r="H93" s="131">
        <f t="shared" si="7"/>
        <v>0</v>
      </c>
      <c r="I93" s="131">
        <f t="shared" si="7"/>
        <v>0</v>
      </c>
      <c r="J93" s="131">
        <f t="shared" si="7"/>
        <v>0</v>
      </c>
      <c r="K93" s="131">
        <f t="shared" si="7"/>
        <v>0</v>
      </c>
      <c r="L93" s="131">
        <f t="shared" si="7"/>
        <v>0</v>
      </c>
      <c r="M93" s="131">
        <f t="shared" si="7"/>
        <v>0</v>
      </c>
      <c r="N93" s="131">
        <f t="shared" si="7"/>
        <v>4605.700000000001</v>
      </c>
      <c r="O93" s="131">
        <f t="shared" si="7"/>
        <v>663.5</v>
      </c>
      <c r="P93" s="131">
        <f t="shared" si="7"/>
        <v>0</v>
      </c>
      <c r="Q93" s="131">
        <f t="shared" si="7"/>
        <v>1500</v>
      </c>
      <c r="R93" s="641"/>
      <c r="S93" s="641"/>
    </row>
    <row r="94" spans="1:19" ht="13.5" customHeight="1">
      <c r="A94" s="675" t="s">
        <v>1354</v>
      </c>
      <c r="B94" s="644" t="s">
        <v>1355</v>
      </c>
      <c r="C94" s="131">
        <f t="shared" si="6"/>
        <v>6769.200000000001</v>
      </c>
      <c r="D94" s="131">
        <f>D93</f>
        <v>0</v>
      </c>
      <c r="E94" s="131">
        <f>E93</f>
        <v>0</v>
      </c>
      <c r="F94" s="131">
        <f aca="true" t="shared" si="8" ref="F94:Q95">F93</f>
        <v>0</v>
      </c>
      <c r="G94" s="131">
        <f t="shared" si="8"/>
        <v>0</v>
      </c>
      <c r="H94" s="131">
        <f t="shared" si="8"/>
        <v>0</v>
      </c>
      <c r="I94" s="131">
        <f t="shared" si="8"/>
        <v>0</v>
      </c>
      <c r="J94" s="131">
        <f t="shared" si="8"/>
        <v>0</v>
      </c>
      <c r="K94" s="131">
        <f t="shared" si="8"/>
        <v>0</v>
      </c>
      <c r="L94" s="131">
        <f t="shared" si="8"/>
        <v>0</v>
      </c>
      <c r="M94" s="131">
        <f t="shared" si="8"/>
        <v>0</v>
      </c>
      <c r="N94" s="131">
        <f t="shared" si="8"/>
        <v>4605.700000000001</v>
      </c>
      <c r="O94" s="131">
        <f t="shared" si="8"/>
        <v>663.5</v>
      </c>
      <c r="P94" s="131">
        <f t="shared" si="8"/>
        <v>0</v>
      </c>
      <c r="Q94" s="131">
        <f t="shared" si="8"/>
        <v>1500</v>
      </c>
      <c r="R94" s="641"/>
      <c r="S94" s="641"/>
    </row>
    <row r="95" spans="1:19" ht="13.5" customHeight="1">
      <c r="A95" s="676" t="s">
        <v>1356</v>
      </c>
      <c r="B95" s="647" t="s">
        <v>1357</v>
      </c>
      <c r="C95" s="349">
        <f t="shared" si="6"/>
        <v>6769.200000000001</v>
      </c>
      <c r="D95" s="349">
        <f>D94</f>
        <v>0</v>
      </c>
      <c r="E95" s="349">
        <f>E94</f>
        <v>0</v>
      </c>
      <c r="F95" s="349">
        <f t="shared" si="8"/>
        <v>0</v>
      </c>
      <c r="G95" s="349">
        <f t="shared" si="8"/>
        <v>0</v>
      </c>
      <c r="H95" s="349">
        <f t="shared" si="8"/>
        <v>0</v>
      </c>
      <c r="I95" s="349">
        <f t="shared" si="8"/>
        <v>0</v>
      </c>
      <c r="J95" s="349">
        <f t="shared" si="8"/>
        <v>0</v>
      </c>
      <c r="K95" s="349">
        <f t="shared" si="8"/>
        <v>0</v>
      </c>
      <c r="L95" s="349">
        <f t="shared" si="8"/>
        <v>0</v>
      </c>
      <c r="M95" s="349">
        <f t="shared" si="8"/>
        <v>0</v>
      </c>
      <c r="N95" s="349">
        <f t="shared" si="8"/>
        <v>4605.700000000001</v>
      </c>
      <c r="O95" s="349">
        <f t="shared" si="8"/>
        <v>663.5</v>
      </c>
      <c r="P95" s="349">
        <f t="shared" si="8"/>
        <v>0</v>
      </c>
      <c r="Q95" s="349">
        <f t="shared" si="8"/>
        <v>1500</v>
      </c>
      <c r="R95" s="641"/>
      <c r="S95" s="641"/>
    </row>
    <row r="96" spans="1:19" ht="12" customHeight="1">
      <c r="A96" s="645"/>
      <c r="B96" s="644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641"/>
      <c r="S96" s="641"/>
    </row>
    <row r="97" spans="1:19" ht="13.5" customHeight="1">
      <c r="A97" s="677"/>
      <c r="B97" s="678"/>
      <c r="C97" s="625"/>
      <c r="D97" s="625"/>
      <c r="E97" s="679" t="s">
        <v>1379</v>
      </c>
      <c r="F97" s="625"/>
      <c r="G97" s="625"/>
      <c r="H97" s="625"/>
      <c r="I97" s="625"/>
      <c r="J97" s="625"/>
      <c r="K97" s="625"/>
      <c r="L97" s="625"/>
      <c r="M97" s="625"/>
      <c r="N97" s="625"/>
      <c r="O97" s="625"/>
      <c r="P97" s="625"/>
      <c r="Q97" s="625"/>
      <c r="R97" s="641"/>
      <c r="S97" s="641"/>
    </row>
    <row r="98" spans="1:19" ht="13.5" customHeight="1">
      <c r="A98" s="651" t="s">
        <v>470</v>
      </c>
      <c r="B98" s="652" t="s">
        <v>51</v>
      </c>
      <c r="C98" s="653"/>
      <c r="D98" s="653"/>
      <c r="E98" s="653"/>
      <c r="F98" s="653"/>
      <c r="G98" s="653"/>
      <c r="H98" s="653"/>
      <c r="I98" s="653"/>
      <c r="J98" s="653"/>
      <c r="K98" s="653"/>
      <c r="L98" s="653"/>
      <c r="M98" s="653"/>
      <c r="N98" s="653"/>
      <c r="O98" s="653"/>
      <c r="P98" s="654"/>
      <c r="Q98" s="654"/>
      <c r="R98" s="641"/>
      <c r="S98" s="641"/>
    </row>
    <row r="99" spans="1:19" ht="9.75" customHeight="1">
      <c r="A99" s="660" t="s">
        <v>47</v>
      </c>
      <c r="B99" s="110" t="s">
        <v>350</v>
      </c>
      <c r="C99" s="131">
        <f>D99+E99+F99+G99+H99+X105+J99+K99+M99+Q99+I99+P99+N99+L99+O99</f>
        <v>797.7</v>
      </c>
      <c r="D99" s="657"/>
      <c r="E99" s="657"/>
      <c r="F99" s="657"/>
      <c r="G99" s="657"/>
      <c r="H99" s="657"/>
      <c r="I99" s="657"/>
      <c r="J99" s="657"/>
      <c r="K99" s="657"/>
      <c r="L99" s="657"/>
      <c r="M99" s="657"/>
      <c r="N99" s="657">
        <v>797.7</v>
      </c>
      <c r="O99" s="657"/>
      <c r="P99" s="657"/>
      <c r="Q99" s="657"/>
      <c r="R99" s="625"/>
      <c r="S99" s="625"/>
    </row>
    <row r="100" spans="1:19" ht="10.5" customHeight="1">
      <c r="A100" s="660" t="s">
        <v>48</v>
      </c>
      <c r="B100" s="110" t="s">
        <v>351</v>
      </c>
      <c r="C100" s="131">
        <f>D100+E100+F100+G100+H100+X106+J100+K100+M100+Q100+I100+P100+N100+L100+O100</f>
        <v>0</v>
      </c>
      <c r="D100" s="657"/>
      <c r="E100" s="657"/>
      <c r="F100" s="657"/>
      <c r="G100" s="657"/>
      <c r="H100" s="657"/>
      <c r="I100" s="657"/>
      <c r="J100" s="657"/>
      <c r="K100" s="657"/>
      <c r="L100" s="657"/>
      <c r="M100" s="657"/>
      <c r="N100" s="657"/>
      <c r="O100" s="657"/>
      <c r="P100" s="657"/>
      <c r="Q100" s="657"/>
      <c r="R100" s="625"/>
      <c r="S100" s="625"/>
    </row>
    <row r="101" spans="1:19" ht="9" customHeight="1">
      <c r="A101" s="660" t="s">
        <v>722</v>
      </c>
      <c r="B101" s="110" t="s">
        <v>352</v>
      </c>
      <c r="C101" s="131">
        <f>D101+E101+F101+G101+H101+X107+J101+K101+M101+Q101+I101+P101+N101+L101+O101</f>
        <v>0</v>
      </c>
      <c r="D101" s="657"/>
      <c r="E101" s="657"/>
      <c r="F101" s="657"/>
      <c r="G101" s="657"/>
      <c r="H101" s="657"/>
      <c r="I101" s="657"/>
      <c r="J101" s="657"/>
      <c r="K101" s="657"/>
      <c r="L101" s="657"/>
      <c r="M101" s="657"/>
      <c r="N101" s="657"/>
      <c r="O101" s="657"/>
      <c r="P101" s="657"/>
      <c r="Q101" s="657"/>
      <c r="R101" s="625"/>
      <c r="S101" s="625"/>
    </row>
    <row r="102" spans="1:19" ht="11.25" customHeight="1">
      <c r="A102" s="660" t="s">
        <v>49</v>
      </c>
      <c r="B102" s="110" t="s">
        <v>353</v>
      </c>
      <c r="C102" s="131">
        <f>D102+E102+F102+G102+H102+X107+J102+K102+M102+Q102+I102+P102+N102+L102+O102</f>
        <v>0</v>
      </c>
      <c r="D102" s="657"/>
      <c r="E102" s="657"/>
      <c r="F102" s="657"/>
      <c r="G102" s="657"/>
      <c r="H102" s="657"/>
      <c r="I102" s="657"/>
      <c r="J102" s="657"/>
      <c r="K102" s="657"/>
      <c r="L102" s="657"/>
      <c r="M102" s="657"/>
      <c r="N102" s="657"/>
      <c r="O102" s="657"/>
      <c r="P102" s="657"/>
      <c r="Q102" s="657"/>
      <c r="R102" s="625"/>
      <c r="S102" s="625"/>
    </row>
    <row r="103" spans="1:19" ht="11.25" customHeight="1">
      <c r="A103" s="660" t="s">
        <v>642</v>
      </c>
      <c r="B103" s="110" t="s">
        <v>682</v>
      </c>
      <c r="C103" s="131">
        <f>D103+E103+F103+G103+H103+X109+J103+K103+M103+Q103+I103+P103+N103+L103+O103</f>
        <v>0</v>
      </c>
      <c r="D103" s="657"/>
      <c r="E103" s="657"/>
      <c r="F103" s="657"/>
      <c r="G103" s="657"/>
      <c r="H103" s="657"/>
      <c r="I103" s="657"/>
      <c r="J103" s="657"/>
      <c r="K103" s="657"/>
      <c r="L103" s="657"/>
      <c r="M103" s="657"/>
      <c r="N103" s="657"/>
      <c r="O103" s="657"/>
      <c r="P103" s="657"/>
      <c r="Q103" s="657"/>
      <c r="R103" s="625"/>
      <c r="S103" s="625"/>
    </row>
    <row r="104" spans="1:19" ht="11.25" customHeight="1">
      <c r="A104" s="660" t="s">
        <v>863</v>
      </c>
      <c r="B104" s="110" t="s">
        <v>356</v>
      </c>
      <c r="C104" s="131">
        <f>D104+E104+F104+G104+H104+X110+J104+K104+M104+Q104+I104+P104+N104+L104+O104</f>
        <v>0</v>
      </c>
      <c r="D104" s="657"/>
      <c r="E104" s="657"/>
      <c r="F104" s="657"/>
      <c r="G104" s="657"/>
      <c r="H104" s="657"/>
      <c r="I104" s="657"/>
      <c r="J104" s="657"/>
      <c r="K104" s="657"/>
      <c r="L104" s="657"/>
      <c r="M104" s="657"/>
      <c r="N104" s="657"/>
      <c r="O104" s="657"/>
      <c r="P104" s="657"/>
      <c r="Q104" s="657"/>
      <c r="R104" s="625"/>
      <c r="S104" s="625"/>
    </row>
    <row r="105" spans="1:19" ht="11.25" customHeight="1">
      <c r="A105" s="660" t="s">
        <v>642</v>
      </c>
      <c r="B105" s="110" t="s">
        <v>682</v>
      </c>
      <c r="C105" s="131">
        <f>D105+E105+F105+G105+H105+X111+J105+K105+M105+Q105+I105+P105+N105+L105+O105</f>
        <v>0</v>
      </c>
      <c r="D105" s="657"/>
      <c r="E105" s="657"/>
      <c r="F105" s="657"/>
      <c r="G105" s="657"/>
      <c r="H105" s="657"/>
      <c r="I105" s="657"/>
      <c r="J105" s="657"/>
      <c r="K105" s="657"/>
      <c r="L105" s="657"/>
      <c r="M105" s="657"/>
      <c r="N105" s="657"/>
      <c r="O105" s="657"/>
      <c r="P105" s="657"/>
      <c r="Q105" s="657"/>
      <c r="R105" s="625"/>
      <c r="S105" s="625"/>
    </row>
    <row r="106" spans="1:19" ht="11.25" customHeight="1">
      <c r="A106" s="660" t="s">
        <v>20</v>
      </c>
      <c r="B106" s="110" t="s">
        <v>683</v>
      </c>
      <c r="C106" s="131">
        <f>D106+E106+F106+G106+H106+X111+J106+K106+M106+Q106+I106+P106+N106+L106+O106</f>
        <v>0</v>
      </c>
      <c r="D106" s="657"/>
      <c r="E106" s="657"/>
      <c r="F106" s="657"/>
      <c r="G106" s="657"/>
      <c r="H106" s="657"/>
      <c r="I106" s="657"/>
      <c r="J106" s="657"/>
      <c r="K106" s="657"/>
      <c r="L106" s="657"/>
      <c r="M106" s="657"/>
      <c r="N106" s="657"/>
      <c r="O106" s="657"/>
      <c r="P106" s="657"/>
      <c r="Q106" s="657"/>
      <c r="R106" s="625"/>
      <c r="S106" s="625"/>
    </row>
    <row r="107" spans="1:19" ht="11.25" customHeight="1">
      <c r="A107" s="645" t="s">
        <v>21</v>
      </c>
      <c r="B107" s="124" t="s">
        <v>276</v>
      </c>
      <c r="C107" s="131">
        <f>D107+E107+F107+G107+H107+X113+J107+K107+M107+Q107+I107+P107+N107+L107+O107</f>
        <v>0</v>
      </c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657"/>
      <c r="O107" s="131"/>
      <c r="P107" s="131"/>
      <c r="Q107" s="131"/>
      <c r="R107" s="625"/>
      <c r="S107" s="625"/>
    </row>
    <row r="108" spans="1:19" ht="11.25" customHeight="1">
      <c r="A108" s="660" t="s">
        <v>22</v>
      </c>
      <c r="B108" s="110" t="s">
        <v>277</v>
      </c>
      <c r="C108" s="131">
        <f>D108+E108+F108+G108+H108+X114+J108+K108+M108+Q108+I108+P108+N108+L108+O108</f>
        <v>0</v>
      </c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625"/>
      <c r="S108" s="625"/>
    </row>
    <row r="109" spans="1:19" ht="11.25" customHeight="1">
      <c r="A109" s="660" t="s">
        <v>602</v>
      </c>
      <c r="B109" s="110" t="s">
        <v>30</v>
      </c>
      <c r="C109" s="131">
        <f>D109+E109+F109+G109+H109+X115+J109+K109+M109+Q109+I109+P109+N109+L109+O109</f>
        <v>0</v>
      </c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625"/>
      <c r="S109" s="625"/>
    </row>
    <row r="110" spans="1:19" ht="11.25" customHeight="1">
      <c r="A110" s="660" t="s">
        <v>23</v>
      </c>
      <c r="B110" s="110" t="s">
        <v>278</v>
      </c>
      <c r="C110" s="131">
        <f>D110+E110+F110+G110+H110+X115+J110+K110+M110+Q110+I110+P110+N110+L110+O110</f>
        <v>0</v>
      </c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625"/>
      <c r="S110" s="625"/>
    </row>
    <row r="111" spans="1:19" ht="11.25" customHeight="1">
      <c r="A111" s="660" t="s">
        <v>24</v>
      </c>
      <c r="B111" s="110" t="s">
        <v>279</v>
      </c>
      <c r="C111" s="131">
        <f>D111+E111+F111+G111+H111+X116+J111+K111+M111+Q111+I111+P111+N111+L111+O111</f>
        <v>1863.5</v>
      </c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>
        <v>1200</v>
      </c>
      <c r="O111" s="131">
        <v>663.5</v>
      </c>
      <c r="P111" s="131"/>
      <c r="Q111" s="131"/>
      <c r="R111" s="625"/>
      <c r="S111" s="625"/>
    </row>
    <row r="112" spans="1:19" ht="11.25" customHeight="1">
      <c r="A112" s="660" t="s">
        <v>44</v>
      </c>
      <c r="B112" s="110" t="s">
        <v>280</v>
      </c>
      <c r="C112" s="131">
        <f>D112+E112+F112+G112+H112+X117+J112+K112+M112+Q112+I112+P112+N112+L112+O112</f>
        <v>0</v>
      </c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625"/>
      <c r="S112" s="625"/>
    </row>
    <row r="113" spans="1:19" ht="11.25" customHeight="1">
      <c r="A113" s="660" t="s">
        <v>643</v>
      </c>
      <c r="B113" s="110" t="s">
        <v>281</v>
      </c>
      <c r="C113" s="131">
        <f>D113+E113+F113+G113+H113+X118+J113+K113+M113+Q113+I113+P113+N113+L113+O113</f>
        <v>0</v>
      </c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625"/>
      <c r="S113" s="625"/>
    </row>
    <row r="114" spans="1:19" ht="11.25" customHeight="1">
      <c r="A114" s="660" t="s">
        <v>45</v>
      </c>
      <c r="B114" s="110" t="s">
        <v>683</v>
      </c>
      <c r="C114" s="131">
        <f>D114+E114+F114+G114+H114+X119+J114+K114+M114+Q114+I114+P114+N114+L114+O114</f>
        <v>0</v>
      </c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625"/>
      <c r="S114" s="625"/>
    </row>
    <row r="115" spans="1:19" ht="11.25" customHeight="1">
      <c r="A115" s="660" t="s">
        <v>25</v>
      </c>
      <c r="B115" s="110" t="s">
        <v>283</v>
      </c>
      <c r="C115" s="131">
        <f>D115+E115+F115+G115+H115+X122+J115+K115+M115+Q115+I115+P115+N115+L115+O115</f>
        <v>0</v>
      </c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625"/>
      <c r="S115" s="625"/>
    </row>
    <row r="116" spans="1:19" ht="11.25" customHeight="1">
      <c r="A116" s="660" t="s">
        <v>1380</v>
      </c>
      <c r="B116" s="110" t="s">
        <v>284</v>
      </c>
      <c r="C116" s="131">
        <f>SUM(D116:Q116)</f>
        <v>0</v>
      </c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625"/>
      <c r="S116" s="625"/>
    </row>
    <row r="117" spans="1:19" ht="12.75" customHeight="1">
      <c r="A117" s="660" t="s">
        <v>26</v>
      </c>
      <c r="B117" s="110" t="s">
        <v>285</v>
      </c>
      <c r="C117" s="131">
        <f>D117+E117+F117+G117+H117+X124+J117+K117+M117+Q117+I117+P117+N117+L117+O117</f>
        <v>0</v>
      </c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625"/>
      <c r="S117" s="625"/>
    </row>
    <row r="118" spans="1:19" ht="11.25" customHeight="1">
      <c r="A118" s="645" t="s">
        <v>1366</v>
      </c>
      <c r="B118" s="103" t="s">
        <v>1366</v>
      </c>
      <c r="C118" s="131">
        <f>D118+E118+F118+G118+H118+X125+J118+K118+M118+Q118+I118+P118+N118+L118+O118</f>
        <v>4108</v>
      </c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>
        <v>2608</v>
      </c>
      <c r="O118" s="131"/>
      <c r="P118" s="131"/>
      <c r="Q118" s="131">
        <v>1500</v>
      </c>
      <c r="R118" s="625"/>
      <c r="S118" s="625"/>
    </row>
    <row r="119" spans="1:19" ht="11.25" customHeight="1">
      <c r="A119" s="646" t="s">
        <v>142</v>
      </c>
      <c r="B119" s="663" t="s">
        <v>129</v>
      </c>
      <c r="C119" s="349">
        <f>D119+E119+F119+G119+H119+J119+K119+M119+Q119+I119+P119+N119+L119+O119</f>
        <v>6769.2</v>
      </c>
      <c r="D119" s="349">
        <f>SUM(D99:D118)</f>
        <v>0</v>
      </c>
      <c r="E119" s="349">
        <f aca="true" t="shared" si="9" ref="E119:Q119">SUM(E99:E118)</f>
        <v>0</v>
      </c>
      <c r="F119" s="349">
        <f t="shared" si="9"/>
        <v>0</v>
      </c>
      <c r="G119" s="349">
        <f t="shared" si="9"/>
        <v>0</v>
      </c>
      <c r="H119" s="349">
        <f t="shared" si="9"/>
        <v>0</v>
      </c>
      <c r="I119" s="349">
        <f t="shared" si="9"/>
        <v>0</v>
      </c>
      <c r="J119" s="349">
        <f t="shared" si="9"/>
        <v>0</v>
      </c>
      <c r="K119" s="349">
        <f t="shared" si="9"/>
        <v>0</v>
      </c>
      <c r="L119" s="349">
        <f t="shared" si="9"/>
        <v>0</v>
      </c>
      <c r="M119" s="349">
        <f t="shared" si="9"/>
        <v>0</v>
      </c>
      <c r="N119" s="349">
        <f t="shared" si="9"/>
        <v>4605.7</v>
      </c>
      <c r="O119" s="349">
        <f t="shared" si="9"/>
        <v>663.5</v>
      </c>
      <c r="P119" s="349">
        <f t="shared" si="9"/>
        <v>0</v>
      </c>
      <c r="Q119" s="349">
        <f t="shared" si="9"/>
        <v>1500</v>
      </c>
      <c r="R119" s="625"/>
      <c r="S119" s="625"/>
    </row>
    <row r="120" spans="1:19" ht="10.5">
      <c r="A120" s="645"/>
      <c r="B120" s="103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625"/>
      <c r="S120" s="625"/>
    </row>
    <row r="121" spans="1:19" ht="10.5">
      <c r="A121" s="677"/>
      <c r="B121" s="678"/>
      <c r="C121" s="625"/>
      <c r="D121" s="625"/>
      <c r="E121" s="625"/>
      <c r="F121" s="625"/>
      <c r="G121" s="625"/>
      <c r="H121" s="625"/>
      <c r="I121" s="625"/>
      <c r="J121" s="625"/>
      <c r="K121" s="625"/>
      <c r="L121" s="625"/>
      <c r="M121" s="625"/>
      <c r="P121" s="131"/>
      <c r="Q121" s="131"/>
      <c r="R121" s="625"/>
      <c r="S121" s="625"/>
    </row>
    <row r="122" spans="1:19" ht="10.5">
      <c r="A122" s="677"/>
      <c r="B122" s="678"/>
      <c r="C122" s="625"/>
      <c r="D122" s="625"/>
      <c r="E122" s="625"/>
      <c r="F122" s="625"/>
      <c r="G122" s="625"/>
      <c r="H122" s="625"/>
      <c r="I122" s="625"/>
      <c r="J122" s="625"/>
      <c r="K122" s="625"/>
      <c r="L122" s="625"/>
      <c r="M122" s="625"/>
      <c r="P122" s="131"/>
      <c r="Q122" s="131"/>
      <c r="R122" s="625"/>
      <c r="S122" s="625"/>
    </row>
    <row r="123" spans="1:19" ht="10.5">
      <c r="A123" s="677"/>
      <c r="B123" s="678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P123" s="131"/>
      <c r="Q123" s="131"/>
      <c r="R123" s="625"/>
      <c r="S123" s="625"/>
    </row>
    <row r="124" spans="1:19" ht="10.5">
      <c r="A124" s="677"/>
      <c r="B124" s="678"/>
      <c r="C124" s="625"/>
      <c r="D124" s="625"/>
      <c r="E124" s="625"/>
      <c r="F124" s="625"/>
      <c r="G124" s="625"/>
      <c r="H124" s="625" t="s">
        <v>670</v>
      </c>
      <c r="I124" s="625"/>
      <c r="J124" s="625"/>
      <c r="K124" s="625"/>
      <c r="L124" s="625"/>
      <c r="M124" s="625"/>
      <c r="P124" s="131"/>
      <c r="Q124" s="131"/>
      <c r="R124" s="625"/>
      <c r="S124" s="625"/>
    </row>
    <row r="125" spans="1:19" ht="10.5">
      <c r="A125" s="677"/>
      <c r="B125" s="678"/>
      <c r="C125" s="625"/>
      <c r="D125" s="625"/>
      <c r="E125" s="625"/>
      <c r="F125" s="625"/>
      <c r="G125" s="625"/>
      <c r="H125" s="625"/>
      <c r="I125" s="625"/>
      <c r="J125" s="625"/>
      <c r="K125" s="625"/>
      <c r="L125" s="625"/>
      <c r="M125" s="625"/>
      <c r="P125" s="625"/>
      <c r="Q125" s="625"/>
      <c r="R125" s="625"/>
      <c r="S125" s="625"/>
    </row>
    <row r="126" spans="1:19" ht="10.5">
      <c r="A126" s="677"/>
      <c r="B126" s="678"/>
      <c r="C126" s="625"/>
      <c r="D126" s="625"/>
      <c r="E126" s="625"/>
      <c r="F126" s="625"/>
      <c r="G126" s="625"/>
      <c r="H126" s="625"/>
      <c r="I126" s="625"/>
      <c r="J126" s="625"/>
      <c r="K126" s="625"/>
      <c r="L126" s="625"/>
      <c r="M126" s="625"/>
      <c r="P126" s="625"/>
      <c r="Q126" s="625"/>
      <c r="R126" s="625"/>
      <c r="S126" s="625"/>
    </row>
    <row r="127" spans="1:19" ht="10.5">
      <c r="A127" s="677"/>
      <c r="B127" s="678"/>
      <c r="C127" s="625"/>
      <c r="D127" s="625"/>
      <c r="E127" s="625"/>
      <c r="F127" s="625"/>
      <c r="G127" s="625"/>
      <c r="H127" s="625"/>
      <c r="I127" s="625"/>
      <c r="J127" s="625"/>
      <c r="K127" s="625"/>
      <c r="L127" s="625"/>
      <c r="M127" s="625"/>
      <c r="P127" s="625"/>
      <c r="Q127" s="625"/>
      <c r="R127" s="625"/>
      <c r="S127" s="625"/>
    </row>
    <row r="128" spans="1:19" ht="10.5">
      <c r="A128" s="677"/>
      <c r="B128" s="678"/>
      <c r="C128" s="625"/>
      <c r="D128" s="625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1:19" ht="10.5">
      <c r="A129" s="680"/>
      <c r="B129" s="625"/>
      <c r="C129" s="625"/>
      <c r="D129" s="625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1:19" ht="10.5">
      <c r="A130" s="680"/>
      <c r="B130" s="625"/>
      <c r="C130" s="625"/>
      <c r="D130" s="625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1:19" ht="10.5">
      <c r="A131" s="680"/>
      <c r="B131" s="625"/>
      <c r="C131" s="625"/>
      <c r="D131" s="625"/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  <row r="132" spans="1:19" ht="10.5">
      <c r="A132" s="680"/>
      <c r="B132" s="625"/>
      <c r="C132" s="625"/>
      <c r="D132" s="625"/>
      <c r="E132" s="625"/>
      <c r="F132" s="625"/>
      <c r="G132" s="625"/>
      <c r="H132" s="625"/>
      <c r="I132" s="625"/>
      <c r="J132" s="625"/>
      <c r="K132" s="625"/>
      <c r="L132" s="625"/>
      <c r="M132" s="625"/>
      <c r="N132" s="625"/>
      <c r="O132" s="625"/>
      <c r="P132" s="625"/>
      <c r="Q132" s="625"/>
      <c r="R132" s="625"/>
      <c r="S132" s="625"/>
    </row>
    <row r="133" spans="1:19" ht="10.5">
      <c r="A133" s="680"/>
      <c r="B133" s="625"/>
      <c r="C133" s="625"/>
      <c r="D133" s="625"/>
      <c r="E133" s="625"/>
      <c r="F133" s="625"/>
      <c r="G133" s="625"/>
      <c r="H133" s="625"/>
      <c r="I133" s="625"/>
      <c r="J133" s="625"/>
      <c r="K133" s="625"/>
      <c r="L133" s="625"/>
      <c r="M133" s="625"/>
      <c r="N133" s="625"/>
      <c r="O133" s="625"/>
      <c r="P133" s="625"/>
      <c r="Q133" s="625"/>
      <c r="R133" s="625"/>
      <c r="S133" s="625"/>
    </row>
  </sheetData>
  <sheetProtection/>
  <mergeCells count="9">
    <mergeCell ref="A24:B24"/>
    <mergeCell ref="A25:B25"/>
    <mergeCell ref="C85:C89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5" sqref="C5:C10"/>
    </sheetView>
  </sheetViews>
  <sheetFormatPr defaultColWidth="9.00390625" defaultRowHeight="12.75"/>
  <cols>
    <col min="1" max="1" width="2.375" style="0" customWidth="1"/>
    <col min="2" max="2" width="15.125" style="0" customWidth="1"/>
    <col min="3" max="3" width="12.875" style="0" customWidth="1"/>
    <col min="5" max="5" width="7.875" style="0" customWidth="1"/>
    <col min="6" max="6" width="9.25390625" style="0" customWidth="1"/>
    <col min="9" max="9" width="9.375" style="0" customWidth="1"/>
    <col min="10" max="10" width="9.875" style="0" customWidth="1"/>
    <col min="11" max="11" width="11.125" style="0" customWidth="1"/>
    <col min="12" max="12" width="4.375" style="0" customWidth="1"/>
    <col min="13" max="13" width="1.625" style="0" hidden="1" customWidth="1"/>
    <col min="14" max="14" width="4.625" style="0" customWidth="1"/>
    <col min="15" max="15" width="5.625" style="0" customWidth="1"/>
    <col min="16" max="16" width="4.75390625" style="0" customWidth="1"/>
  </cols>
  <sheetData>
    <row r="1" spans="1:17" ht="12.75">
      <c r="A1" s="681"/>
      <c r="B1" s="682"/>
      <c r="C1" s="682"/>
      <c r="D1" s="682"/>
      <c r="E1" s="683" t="s">
        <v>1381</v>
      </c>
      <c r="F1" s="684"/>
      <c r="G1" s="684"/>
      <c r="H1" s="682"/>
      <c r="I1" s="682"/>
      <c r="J1" s="682"/>
      <c r="K1" s="682"/>
      <c r="L1" s="682"/>
      <c r="M1" s="682"/>
      <c r="N1" s="685"/>
      <c r="O1" s="686"/>
      <c r="P1" s="686"/>
      <c r="Q1" s="687"/>
    </row>
    <row r="2" spans="1:17" ht="12.75">
      <c r="A2" s="681"/>
      <c r="B2" s="682"/>
      <c r="C2" s="682"/>
      <c r="D2" s="682"/>
      <c r="E2" s="688" t="s">
        <v>1382</v>
      </c>
      <c r="F2" s="684"/>
      <c r="G2" s="684"/>
      <c r="H2" s="682"/>
      <c r="I2" s="682"/>
      <c r="J2" s="682"/>
      <c r="K2" s="682"/>
      <c r="L2" s="682"/>
      <c r="M2" s="682"/>
      <c r="N2" s="685"/>
      <c r="O2" s="686"/>
      <c r="P2" s="686"/>
      <c r="Q2" s="687"/>
    </row>
    <row r="3" spans="1:17" ht="12.75">
      <c r="A3" s="681"/>
      <c r="B3" s="682"/>
      <c r="C3" s="682"/>
      <c r="D3" s="682"/>
      <c r="E3" s="689"/>
      <c r="F3" s="684"/>
      <c r="G3" s="684"/>
      <c r="H3" s="682"/>
      <c r="I3" s="682"/>
      <c r="J3" s="682"/>
      <c r="K3" s="682"/>
      <c r="L3" s="682"/>
      <c r="M3" s="682"/>
      <c r="N3" s="685"/>
      <c r="O3" s="686"/>
      <c r="P3" s="686"/>
      <c r="Q3" s="687"/>
    </row>
    <row r="4" spans="1:17" ht="12.75">
      <c r="A4" s="681"/>
      <c r="B4" s="682"/>
      <c r="C4" s="682"/>
      <c r="D4" s="682"/>
      <c r="E4" s="689"/>
      <c r="F4" s="684"/>
      <c r="G4" s="684"/>
      <c r="H4" s="682"/>
      <c r="I4" s="682"/>
      <c r="J4" s="682"/>
      <c r="K4" s="682"/>
      <c r="L4" s="682"/>
      <c r="M4" s="682"/>
      <c r="N4" s="685"/>
      <c r="O4" s="686"/>
      <c r="P4" s="686"/>
      <c r="Q4" s="687"/>
    </row>
    <row r="5" spans="1:17" ht="38.25" customHeight="1">
      <c r="A5" s="690"/>
      <c r="B5" s="973" t="s">
        <v>1383</v>
      </c>
      <c r="C5" s="976" t="s">
        <v>1384</v>
      </c>
      <c r="D5" s="952" t="s">
        <v>1385</v>
      </c>
      <c r="E5" s="952" t="s">
        <v>1386</v>
      </c>
      <c r="F5" s="952" t="s">
        <v>1387</v>
      </c>
      <c r="G5" s="952" t="s">
        <v>1388</v>
      </c>
      <c r="H5" s="952" t="s">
        <v>1389</v>
      </c>
      <c r="I5" s="952" t="s">
        <v>1390</v>
      </c>
      <c r="J5" s="952" t="s">
        <v>1391</v>
      </c>
      <c r="K5" s="952" t="s">
        <v>1392</v>
      </c>
      <c r="L5" s="954" t="s">
        <v>1393</v>
      </c>
      <c r="M5" s="955"/>
      <c r="N5" s="956"/>
      <c r="O5" s="957" t="s">
        <v>1394</v>
      </c>
      <c r="P5" s="958"/>
      <c r="Q5" s="691"/>
    </row>
    <row r="6" spans="1:17" ht="12.75" customHeight="1">
      <c r="A6" s="692"/>
      <c r="B6" s="974"/>
      <c r="C6" s="977"/>
      <c r="D6" s="953"/>
      <c r="E6" s="953"/>
      <c r="F6" s="953"/>
      <c r="G6" s="953"/>
      <c r="H6" s="953"/>
      <c r="I6" s="953"/>
      <c r="J6" s="953"/>
      <c r="K6" s="953"/>
      <c r="L6" s="959" t="s">
        <v>1395</v>
      </c>
      <c r="M6" s="960"/>
      <c r="N6" s="961"/>
      <c r="O6" s="968" t="s">
        <v>1396</v>
      </c>
      <c r="P6" s="970" t="s">
        <v>1397</v>
      </c>
      <c r="Q6" s="691"/>
    </row>
    <row r="7" spans="1:17" ht="12.75">
      <c r="A7" s="692"/>
      <c r="B7" s="974"/>
      <c r="C7" s="977"/>
      <c r="D7" s="693" t="s">
        <v>1398</v>
      </c>
      <c r="E7" s="694" t="s">
        <v>1399</v>
      </c>
      <c r="F7" s="694" t="s">
        <v>1400</v>
      </c>
      <c r="G7" s="695"/>
      <c r="H7" s="696" t="s">
        <v>1401</v>
      </c>
      <c r="I7" s="696" t="s">
        <v>1402</v>
      </c>
      <c r="J7" s="696" t="s">
        <v>1401</v>
      </c>
      <c r="K7" s="697" t="s">
        <v>1402</v>
      </c>
      <c r="L7" s="962"/>
      <c r="M7" s="963"/>
      <c r="N7" s="964"/>
      <c r="O7" s="969"/>
      <c r="P7" s="971"/>
      <c r="Q7" s="691"/>
    </row>
    <row r="8" spans="1:17" ht="12.75">
      <c r="A8" s="692"/>
      <c r="B8" s="974"/>
      <c r="C8" s="977"/>
      <c r="D8" s="693" t="s">
        <v>1403</v>
      </c>
      <c r="E8" s="694"/>
      <c r="F8" s="694" t="s">
        <v>1404</v>
      </c>
      <c r="G8" s="695"/>
      <c r="H8" s="698" t="s">
        <v>1405</v>
      </c>
      <c r="I8" s="696" t="s">
        <v>1406</v>
      </c>
      <c r="J8" s="698" t="s">
        <v>1405</v>
      </c>
      <c r="K8" s="697" t="s">
        <v>1406</v>
      </c>
      <c r="L8" s="962"/>
      <c r="M8" s="963"/>
      <c r="N8" s="964"/>
      <c r="O8" s="969"/>
      <c r="P8" s="971"/>
      <c r="Q8" s="691"/>
    </row>
    <row r="9" spans="1:17" ht="12.75">
      <c r="A9" s="692"/>
      <c r="B9" s="974"/>
      <c r="C9" s="977"/>
      <c r="D9" s="693" t="s">
        <v>1407</v>
      </c>
      <c r="E9" s="695"/>
      <c r="F9" s="694"/>
      <c r="G9" s="695"/>
      <c r="H9" s="696" t="s">
        <v>1408</v>
      </c>
      <c r="J9" s="696" t="s">
        <v>1408</v>
      </c>
      <c r="L9" s="962"/>
      <c r="M9" s="963"/>
      <c r="N9" s="964"/>
      <c r="O9" s="969"/>
      <c r="P9" s="971"/>
      <c r="Q9" s="691"/>
    </row>
    <row r="10" spans="1:17" ht="12.75">
      <c r="A10" s="699"/>
      <c r="B10" s="975"/>
      <c r="C10" s="978"/>
      <c r="D10" s="700"/>
      <c r="E10" s="701"/>
      <c r="F10" s="701"/>
      <c r="G10" s="701"/>
      <c r="H10" s="701"/>
      <c r="I10" s="700"/>
      <c r="J10" s="701"/>
      <c r="K10" s="700"/>
      <c r="L10" s="965"/>
      <c r="M10" s="966"/>
      <c r="N10" s="967"/>
      <c r="O10" s="969"/>
      <c r="P10" s="972"/>
      <c r="Q10" s="691"/>
    </row>
    <row r="11" spans="1:17" ht="12.75">
      <c r="A11" s="702">
        <v>1</v>
      </c>
      <c r="B11" s="682" t="s">
        <v>1409</v>
      </c>
      <c r="C11" s="703" t="s">
        <v>1410</v>
      </c>
      <c r="D11" s="682">
        <v>166</v>
      </c>
      <c r="E11" s="682">
        <v>3</v>
      </c>
      <c r="F11" s="704">
        <v>318</v>
      </c>
      <c r="G11" s="704">
        <v>235</v>
      </c>
      <c r="H11" s="705"/>
      <c r="I11" s="706"/>
      <c r="J11" s="707">
        <v>855</v>
      </c>
      <c r="K11" s="707">
        <v>855</v>
      </c>
      <c r="L11" s="947">
        <v>83</v>
      </c>
      <c r="M11" s="947"/>
      <c r="N11" s="947"/>
      <c r="O11" s="685">
        <v>8</v>
      </c>
      <c r="P11" s="685">
        <v>8</v>
      </c>
      <c r="Q11" s="708"/>
    </row>
    <row r="12" spans="1:17" ht="12.75">
      <c r="A12" s="702">
        <v>2</v>
      </c>
      <c r="B12" s="682" t="s">
        <v>1411</v>
      </c>
      <c r="C12" s="703" t="s">
        <v>1412</v>
      </c>
      <c r="D12" s="682">
        <v>667</v>
      </c>
      <c r="E12" s="682">
        <v>4</v>
      </c>
      <c r="F12" s="682">
        <v>448</v>
      </c>
      <c r="G12" s="704">
        <v>340</v>
      </c>
      <c r="H12" s="705"/>
      <c r="I12" s="707"/>
      <c r="J12" s="707">
        <v>3737</v>
      </c>
      <c r="K12" s="707">
        <v>237</v>
      </c>
      <c r="L12" s="944">
        <v>74</v>
      </c>
      <c r="M12" s="944"/>
      <c r="N12" s="944"/>
      <c r="O12" s="685">
        <v>13</v>
      </c>
      <c r="P12" s="685">
        <v>13</v>
      </c>
      <c r="Q12" s="708"/>
    </row>
    <row r="13" spans="1:17" ht="12.75">
      <c r="A13" s="702">
        <v>3</v>
      </c>
      <c r="B13" s="682" t="s">
        <v>1413</v>
      </c>
      <c r="C13" s="703" t="s">
        <v>1414</v>
      </c>
      <c r="D13" s="948">
        <v>35</v>
      </c>
      <c r="E13" s="948">
        <v>1</v>
      </c>
      <c r="F13" s="948">
        <v>25</v>
      </c>
      <c r="G13" s="949">
        <v>21</v>
      </c>
      <c r="H13" s="948"/>
      <c r="I13" s="950"/>
      <c r="J13" s="951"/>
      <c r="K13" s="951"/>
      <c r="L13" s="944">
        <v>20</v>
      </c>
      <c r="M13" s="944"/>
      <c r="N13" s="944"/>
      <c r="O13" s="946">
        <v>1</v>
      </c>
      <c r="P13" s="946">
        <v>1</v>
      </c>
      <c r="Q13" s="708"/>
    </row>
    <row r="14" spans="1:17" ht="12.75">
      <c r="A14" s="702"/>
      <c r="B14" s="682" t="s">
        <v>1415</v>
      </c>
      <c r="C14" s="703" t="s">
        <v>1416</v>
      </c>
      <c r="D14" s="948"/>
      <c r="E14" s="948"/>
      <c r="F14" s="948"/>
      <c r="G14" s="949"/>
      <c r="H14" s="948"/>
      <c r="I14" s="950"/>
      <c r="J14" s="951"/>
      <c r="K14" s="951"/>
      <c r="L14" s="944"/>
      <c r="M14" s="944"/>
      <c r="N14" s="944"/>
      <c r="O14" s="946"/>
      <c r="P14" s="946"/>
      <c r="Q14" s="691"/>
    </row>
    <row r="15" spans="1:17" ht="12.75">
      <c r="A15" s="702">
        <v>4</v>
      </c>
      <c r="B15" s="682" t="s">
        <v>1417</v>
      </c>
      <c r="C15" s="703" t="s">
        <v>1418</v>
      </c>
      <c r="D15" s="682">
        <v>153</v>
      </c>
      <c r="E15" s="682">
        <v>2</v>
      </c>
      <c r="F15" s="682">
        <v>572</v>
      </c>
      <c r="G15" s="704">
        <v>369</v>
      </c>
      <c r="H15" s="705"/>
      <c r="I15" s="682"/>
      <c r="J15" s="707">
        <v>932</v>
      </c>
      <c r="K15" s="707">
        <v>932</v>
      </c>
      <c r="L15" s="944">
        <v>25</v>
      </c>
      <c r="M15" s="944"/>
      <c r="N15" s="944"/>
      <c r="O15" s="686">
        <v>1</v>
      </c>
      <c r="P15" s="686">
        <v>1</v>
      </c>
      <c r="Q15" s="691"/>
    </row>
    <row r="16" spans="1:17" ht="12.75">
      <c r="A16" s="702">
        <v>5</v>
      </c>
      <c r="B16" s="682" t="s">
        <v>1419</v>
      </c>
      <c r="C16" s="703"/>
      <c r="D16" s="682">
        <v>56</v>
      </c>
      <c r="E16" s="682">
        <v>1</v>
      </c>
      <c r="F16" s="682">
        <v>74</v>
      </c>
      <c r="G16" s="704">
        <v>36</v>
      </c>
      <c r="H16" s="705"/>
      <c r="I16" s="705"/>
      <c r="J16" s="707">
        <v>20</v>
      </c>
      <c r="K16" s="707">
        <v>20</v>
      </c>
      <c r="L16" s="944">
        <v>20</v>
      </c>
      <c r="M16" s="944"/>
      <c r="N16" s="944"/>
      <c r="O16" s="686">
        <v>2</v>
      </c>
      <c r="P16" s="686">
        <v>2</v>
      </c>
      <c r="Q16" s="691"/>
    </row>
    <row r="17" spans="1:17" ht="21" customHeight="1">
      <c r="A17" s="702">
        <v>6</v>
      </c>
      <c r="B17" s="709" t="s">
        <v>1420</v>
      </c>
      <c r="C17" s="703" t="s">
        <v>1421</v>
      </c>
      <c r="D17" s="682">
        <v>336</v>
      </c>
      <c r="E17" s="682">
        <v>2</v>
      </c>
      <c r="F17" s="682">
        <v>374</v>
      </c>
      <c r="G17" s="704">
        <v>228</v>
      </c>
      <c r="H17" s="705"/>
      <c r="I17" s="705"/>
      <c r="J17" s="707">
        <v>585.4</v>
      </c>
      <c r="K17" s="707">
        <v>585.4</v>
      </c>
      <c r="L17" s="944">
        <v>143</v>
      </c>
      <c r="M17" s="944"/>
      <c r="N17" s="944"/>
      <c r="O17" s="686">
        <v>16</v>
      </c>
      <c r="P17" s="686">
        <v>16</v>
      </c>
      <c r="Q17" s="691"/>
    </row>
    <row r="18" spans="1:17" ht="21" customHeight="1">
      <c r="A18" s="702">
        <v>7</v>
      </c>
      <c r="B18" s="709" t="s">
        <v>1422</v>
      </c>
      <c r="C18" s="703" t="s">
        <v>1423</v>
      </c>
      <c r="D18" s="682">
        <v>62</v>
      </c>
      <c r="E18" s="682">
        <v>1</v>
      </c>
      <c r="F18" s="682">
        <v>105</v>
      </c>
      <c r="G18" s="704">
        <v>89</v>
      </c>
      <c r="H18" s="705">
        <v>1200.3</v>
      </c>
      <c r="I18" s="705">
        <v>948</v>
      </c>
      <c r="J18" s="707"/>
      <c r="K18" s="707"/>
      <c r="L18" s="944">
        <v>15</v>
      </c>
      <c r="M18" s="944"/>
      <c r="N18" s="944"/>
      <c r="O18" s="686">
        <v>1</v>
      </c>
      <c r="P18" s="686">
        <v>1</v>
      </c>
      <c r="Q18" s="691"/>
    </row>
    <row r="19" spans="1:17" ht="21.75">
      <c r="A19" s="702">
        <v>8</v>
      </c>
      <c r="B19" s="709" t="s">
        <v>1424</v>
      </c>
      <c r="C19" s="703" t="s">
        <v>1425</v>
      </c>
      <c r="D19" s="682">
        <v>365</v>
      </c>
      <c r="E19" s="682">
        <v>2</v>
      </c>
      <c r="F19" s="682">
        <v>221</v>
      </c>
      <c r="G19" s="704">
        <v>187</v>
      </c>
      <c r="H19" s="705"/>
      <c r="I19" s="705"/>
      <c r="J19" s="707">
        <v>40</v>
      </c>
      <c r="K19" s="707">
        <v>40</v>
      </c>
      <c r="L19" s="944">
        <v>92</v>
      </c>
      <c r="M19" s="944"/>
      <c r="N19" s="944"/>
      <c r="O19" s="686">
        <v>6</v>
      </c>
      <c r="P19" s="686">
        <v>6</v>
      </c>
      <c r="Q19" s="691"/>
    </row>
    <row r="20" spans="1:17" ht="32.25">
      <c r="A20" s="702">
        <v>9</v>
      </c>
      <c r="B20" s="709" t="s">
        <v>1426</v>
      </c>
      <c r="C20" s="703"/>
      <c r="D20" s="682">
        <v>22</v>
      </c>
      <c r="E20" s="682">
        <v>1</v>
      </c>
      <c r="F20" s="682">
        <v>175</v>
      </c>
      <c r="G20" s="710">
        <v>99</v>
      </c>
      <c r="H20" s="705"/>
      <c r="I20" s="705"/>
      <c r="J20" s="707">
        <v>255</v>
      </c>
      <c r="K20" s="707">
        <v>255</v>
      </c>
      <c r="L20" s="944">
        <v>68</v>
      </c>
      <c r="M20" s="944"/>
      <c r="N20" s="944"/>
      <c r="O20" s="686">
        <v>3</v>
      </c>
      <c r="P20" s="686">
        <v>3</v>
      </c>
      <c r="Q20" s="691"/>
    </row>
    <row r="21" spans="1:17" ht="12.75">
      <c r="A21" s="702">
        <v>10</v>
      </c>
      <c r="B21" s="711" t="s">
        <v>1427</v>
      </c>
      <c r="C21" s="712" t="s">
        <v>1428</v>
      </c>
      <c r="D21" s="682">
        <v>86</v>
      </c>
      <c r="E21" s="682">
        <v>1</v>
      </c>
      <c r="F21" s="706">
        <v>154</v>
      </c>
      <c r="G21" s="704">
        <v>24</v>
      </c>
      <c r="H21" s="707"/>
      <c r="I21" s="706"/>
      <c r="J21" s="707">
        <v>1255</v>
      </c>
      <c r="K21" s="707">
        <v>1255</v>
      </c>
      <c r="L21" s="944">
        <v>21</v>
      </c>
      <c r="M21" s="944"/>
      <c r="N21" s="944"/>
      <c r="O21" s="685">
        <v>2</v>
      </c>
      <c r="P21" s="685">
        <v>2</v>
      </c>
      <c r="Q21" s="708"/>
    </row>
    <row r="22" spans="1:17" ht="32.25">
      <c r="A22" s="702">
        <v>11</v>
      </c>
      <c r="B22" s="709" t="s">
        <v>1429</v>
      </c>
      <c r="C22" s="703"/>
      <c r="D22" s="682">
        <v>52</v>
      </c>
      <c r="E22" s="682">
        <v>1</v>
      </c>
      <c r="F22" s="682">
        <v>91</v>
      </c>
      <c r="G22" s="710">
        <v>48</v>
      </c>
      <c r="H22" s="705"/>
      <c r="I22" s="705"/>
      <c r="J22" s="707">
        <v>521.2</v>
      </c>
      <c r="K22" s="707">
        <v>239</v>
      </c>
      <c r="L22" s="944">
        <v>35</v>
      </c>
      <c r="M22" s="944"/>
      <c r="N22" s="944"/>
      <c r="O22" s="686">
        <v>3</v>
      </c>
      <c r="P22" s="686">
        <v>3</v>
      </c>
      <c r="Q22" s="691"/>
    </row>
    <row r="23" spans="1:17" ht="12.75">
      <c r="A23" s="702">
        <v>12</v>
      </c>
      <c r="B23" s="682" t="s">
        <v>1430</v>
      </c>
      <c r="C23" s="703" t="s">
        <v>1431</v>
      </c>
      <c r="D23" s="682">
        <v>142</v>
      </c>
      <c r="E23" s="682">
        <v>2</v>
      </c>
      <c r="F23" s="682">
        <v>92</v>
      </c>
      <c r="G23" s="704">
        <v>35</v>
      </c>
      <c r="H23" s="705">
        <v>200</v>
      </c>
      <c r="I23" s="705">
        <v>200</v>
      </c>
      <c r="J23" s="707">
        <v>420</v>
      </c>
      <c r="K23" s="707">
        <v>420</v>
      </c>
      <c r="L23" s="944">
        <v>29</v>
      </c>
      <c r="M23" s="944"/>
      <c r="N23" s="944"/>
      <c r="O23" s="686">
        <v>3</v>
      </c>
      <c r="P23" s="686">
        <v>3</v>
      </c>
      <c r="Q23" s="691"/>
    </row>
    <row r="24" spans="1:17" ht="12.75">
      <c r="A24" s="702">
        <v>13</v>
      </c>
      <c r="B24" s="682" t="s">
        <v>1432</v>
      </c>
      <c r="C24" s="703"/>
      <c r="D24" s="682">
        <v>56</v>
      </c>
      <c r="E24" s="682">
        <v>1</v>
      </c>
      <c r="F24" s="682">
        <v>85</v>
      </c>
      <c r="G24" s="710">
        <v>85</v>
      </c>
      <c r="H24" s="705"/>
      <c r="I24" s="705"/>
      <c r="J24" s="707">
        <v>20</v>
      </c>
      <c r="K24" s="707">
        <v>20</v>
      </c>
      <c r="L24" s="944">
        <v>15</v>
      </c>
      <c r="M24" s="944"/>
      <c r="N24" s="944"/>
      <c r="O24" s="686">
        <v>2</v>
      </c>
      <c r="P24" s="686">
        <v>2</v>
      </c>
      <c r="Q24" s="691"/>
    </row>
    <row r="25" spans="1:17" ht="21.75">
      <c r="A25" s="702">
        <v>14</v>
      </c>
      <c r="B25" s="709" t="s">
        <v>1433</v>
      </c>
      <c r="C25" s="703" t="s">
        <v>1434</v>
      </c>
      <c r="D25" s="682">
        <v>25</v>
      </c>
      <c r="E25" s="682">
        <v>5</v>
      </c>
      <c r="F25" s="682"/>
      <c r="G25" s="710"/>
      <c r="H25" s="705">
        <v>361863.2</v>
      </c>
      <c r="I25" s="705">
        <v>242448</v>
      </c>
      <c r="J25" s="707">
        <v>1911.6</v>
      </c>
      <c r="K25" s="705">
        <v>1911.6</v>
      </c>
      <c r="L25" s="944">
        <v>30</v>
      </c>
      <c r="M25" s="944"/>
      <c r="N25" s="944"/>
      <c r="O25" s="686">
        <v>3</v>
      </c>
      <c r="P25" s="686">
        <v>3</v>
      </c>
      <c r="Q25" s="691"/>
    </row>
    <row r="26" spans="1:17" ht="12.75">
      <c r="A26" s="702">
        <v>15</v>
      </c>
      <c r="B26" s="682" t="s">
        <v>1435</v>
      </c>
      <c r="C26" s="703" t="s">
        <v>1436</v>
      </c>
      <c r="D26" s="682">
        <v>32</v>
      </c>
      <c r="E26" s="682">
        <v>1</v>
      </c>
      <c r="F26" s="682">
        <v>62</v>
      </c>
      <c r="G26" s="704">
        <v>37</v>
      </c>
      <c r="H26" s="705"/>
      <c r="I26" s="705"/>
      <c r="J26" s="707">
        <v>250</v>
      </c>
      <c r="K26" s="705">
        <v>250</v>
      </c>
      <c r="L26" s="944">
        <v>24</v>
      </c>
      <c r="M26" s="944"/>
      <c r="N26" s="944"/>
      <c r="O26" s="686">
        <v>3</v>
      </c>
      <c r="P26" s="686">
        <v>3</v>
      </c>
      <c r="Q26" s="691"/>
    </row>
    <row r="27" spans="1:17" ht="12.75">
      <c r="A27" s="702"/>
      <c r="B27" s="713" t="s">
        <v>1437</v>
      </c>
      <c r="C27" s="713" t="s">
        <v>431</v>
      </c>
      <c r="D27" s="714">
        <f aca="true" t="shared" si="0" ref="D27:O27">SUM(D11:D26)</f>
        <v>2255</v>
      </c>
      <c r="E27" s="714">
        <f t="shared" si="0"/>
        <v>28</v>
      </c>
      <c r="F27" s="714">
        <f t="shared" si="0"/>
        <v>2796</v>
      </c>
      <c r="G27" s="714">
        <f t="shared" si="0"/>
        <v>1833</v>
      </c>
      <c r="H27" s="715">
        <f t="shared" si="0"/>
        <v>363263.5</v>
      </c>
      <c r="I27" s="715">
        <f t="shared" si="0"/>
        <v>243596</v>
      </c>
      <c r="J27" s="715">
        <f t="shared" si="0"/>
        <v>10802.2</v>
      </c>
      <c r="K27" s="715">
        <f t="shared" si="0"/>
        <v>7020</v>
      </c>
      <c r="L27" s="945">
        <f>SUM(L11:N26)</f>
        <v>694</v>
      </c>
      <c r="M27" s="945"/>
      <c r="N27" s="945"/>
      <c r="O27" s="714">
        <f t="shared" si="0"/>
        <v>67</v>
      </c>
      <c r="P27" s="714">
        <f>SUM(P11:P26)</f>
        <v>67</v>
      </c>
      <c r="Q27" s="691"/>
    </row>
    <row r="28" spans="1:17" ht="12.75">
      <c r="A28" s="682"/>
      <c r="B28" s="716"/>
      <c r="C28" s="716"/>
      <c r="D28" s="717"/>
      <c r="E28" s="716"/>
      <c r="F28" s="716"/>
      <c r="G28" s="718"/>
      <c r="H28" s="718"/>
      <c r="I28" s="719"/>
      <c r="J28" s="718"/>
      <c r="K28" s="720"/>
      <c r="L28" s="719"/>
      <c r="M28" s="682"/>
      <c r="N28" s="685"/>
      <c r="O28" s="686"/>
      <c r="P28" s="686"/>
      <c r="Q28" s="686"/>
    </row>
    <row r="29" spans="1:17" ht="12.75">
      <c r="A29" s="721"/>
      <c r="B29" s="711"/>
      <c r="C29" s="712"/>
      <c r="D29" s="682"/>
      <c r="E29" s="682"/>
      <c r="F29" s="706"/>
      <c r="G29" s="704"/>
      <c r="H29" s="707"/>
      <c r="I29" s="706"/>
      <c r="J29" s="707"/>
      <c r="K29" s="706"/>
      <c r="L29" s="706"/>
      <c r="M29" s="682"/>
      <c r="N29" s="685"/>
      <c r="O29" s="685"/>
      <c r="P29" s="685"/>
      <c r="Q29" s="708"/>
    </row>
    <row r="30" spans="1:17" ht="12.75">
      <c r="A30" s="721"/>
      <c r="B30" s="682"/>
      <c r="C30" s="703"/>
      <c r="D30" s="682"/>
      <c r="E30" s="682"/>
      <c r="F30" s="682"/>
      <c r="G30" s="704"/>
      <c r="H30" s="705"/>
      <c r="I30" s="705"/>
      <c r="J30" s="707"/>
      <c r="K30" s="705"/>
      <c r="L30" s="704"/>
      <c r="M30" s="682"/>
      <c r="N30" s="685"/>
      <c r="O30" s="686"/>
      <c r="P30" s="686"/>
      <c r="Q30" s="691"/>
    </row>
    <row r="31" spans="1:17" ht="12.75">
      <c r="A31" s="721"/>
      <c r="B31" s="682"/>
      <c r="C31" s="703"/>
      <c r="D31" s="682"/>
      <c r="E31" s="682"/>
      <c r="F31" s="682"/>
      <c r="G31" s="704"/>
      <c r="H31" s="705"/>
      <c r="I31" s="705"/>
      <c r="J31" s="707"/>
      <c r="K31" s="705"/>
      <c r="L31" s="704"/>
      <c r="M31" s="682"/>
      <c r="N31" s="685"/>
      <c r="O31" s="686"/>
      <c r="P31" s="686"/>
      <c r="Q31" s="691"/>
    </row>
  </sheetData>
  <sheetProtection/>
  <mergeCells count="41">
    <mergeCell ref="B5:B10"/>
    <mergeCell ref="C5:C10"/>
    <mergeCell ref="D5:D6"/>
    <mergeCell ref="E5:E6"/>
    <mergeCell ref="F5:F6"/>
    <mergeCell ref="G5:G6"/>
    <mergeCell ref="H5:H6"/>
    <mergeCell ref="I5:I6"/>
    <mergeCell ref="J5:J6"/>
    <mergeCell ref="K5:K6"/>
    <mergeCell ref="L5:N5"/>
    <mergeCell ref="O5:P5"/>
    <mergeCell ref="L6:N10"/>
    <mergeCell ref="O6:O10"/>
    <mergeCell ref="P6:P10"/>
    <mergeCell ref="L11:N11"/>
    <mergeCell ref="L12:N12"/>
    <mergeCell ref="D13:D14"/>
    <mergeCell ref="E13:E14"/>
    <mergeCell ref="F13:F14"/>
    <mergeCell ref="G13:G14"/>
    <mergeCell ref="H13:H14"/>
    <mergeCell ref="I13:I14"/>
    <mergeCell ref="J13:J14"/>
    <mergeCell ref="K13:K14"/>
    <mergeCell ref="L13:N14"/>
    <mergeCell ref="O13:O14"/>
    <mergeCell ref="P13:P14"/>
    <mergeCell ref="L15:N15"/>
    <mergeCell ref="L16:N16"/>
    <mergeCell ref="L17:N17"/>
    <mergeCell ref="L24:N24"/>
    <mergeCell ref="L25:N25"/>
    <mergeCell ref="L26:N26"/>
    <mergeCell ref="L27:N27"/>
    <mergeCell ref="L18:N18"/>
    <mergeCell ref="L19:N19"/>
    <mergeCell ref="L20:N20"/>
    <mergeCell ref="L21:N21"/>
    <mergeCell ref="L22:N22"/>
    <mergeCell ref="L23:N2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4" width="9.125" style="726" customWidth="1"/>
    <col min="5" max="5" width="7.875" style="726" customWidth="1"/>
    <col min="6" max="7" width="9.125" style="726" customWidth="1"/>
    <col min="8" max="9" width="8.125" style="726" customWidth="1"/>
    <col min="10" max="10" width="9.125" style="726" customWidth="1"/>
    <col min="11" max="11" width="6.875" style="726" customWidth="1"/>
    <col min="12" max="12" width="9.125" style="726" customWidth="1"/>
    <col min="13" max="13" width="7.625" style="726" customWidth="1"/>
    <col min="14" max="15" width="6.00390625" style="726" customWidth="1"/>
    <col min="16" max="18" width="9.125" style="726" customWidth="1"/>
    <col min="19" max="19" width="7.00390625" style="726" customWidth="1"/>
    <col min="20" max="16384" width="9.125" style="726" customWidth="1"/>
  </cols>
  <sheetData>
    <row r="1" spans="1:16" ht="8.25">
      <c r="A1" s="722" t="s">
        <v>1438</v>
      </c>
      <c r="B1" s="722"/>
      <c r="C1" s="722"/>
      <c r="D1" s="723" t="s">
        <v>1439</v>
      </c>
      <c r="E1" s="724"/>
      <c r="F1" s="722"/>
      <c r="G1" s="725"/>
      <c r="H1" s="725"/>
      <c r="I1" s="725"/>
      <c r="J1" s="725"/>
      <c r="K1" s="722"/>
      <c r="L1" s="722"/>
      <c r="M1" s="722"/>
      <c r="N1" s="722"/>
      <c r="O1" s="722"/>
      <c r="P1" s="722"/>
    </row>
    <row r="2" spans="1:16" ht="8.25">
      <c r="A2" s="722"/>
      <c r="B2" s="722"/>
      <c r="C2" s="722"/>
      <c r="D2" s="727" t="s">
        <v>1440</v>
      </c>
      <c r="E2" s="724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</row>
    <row r="3" spans="1:16" ht="8.25">
      <c r="A3" s="722"/>
      <c r="B3" s="722"/>
      <c r="C3" s="722"/>
      <c r="D3" s="727"/>
      <c r="E3" s="724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</row>
    <row r="4" spans="1:16" ht="8.25">
      <c r="A4" s="722"/>
      <c r="B4" s="722"/>
      <c r="C4" s="722"/>
      <c r="D4" s="722"/>
      <c r="E4" s="724"/>
      <c r="F4" s="722"/>
      <c r="G4" s="722"/>
      <c r="H4" s="722"/>
      <c r="I4" s="722"/>
      <c r="J4" s="722"/>
      <c r="L4" s="997" t="s">
        <v>1441</v>
      </c>
      <c r="M4" s="997"/>
      <c r="N4" s="997"/>
      <c r="O4" s="997"/>
      <c r="P4" s="722"/>
    </row>
    <row r="5" spans="1:16" ht="8.25">
      <c r="A5" s="728"/>
      <c r="B5" s="729"/>
      <c r="C5" s="994" t="s">
        <v>1442</v>
      </c>
      <c r="D5" s="995"/>
      <c r="E5" s="996"/>
      <c r="F5" s="994" t="s">
        <v>1443</v>
      </c>
      <c r="G5" s="995"/>
      <c r="H5" s="996"/>
      <c r="I5" s="994" t="s">
        <v>1444</v>
      </c>
      <c r="J5" s="995"/>
      <c r="K5" s="995"/>
      <c r="L5" s="994" t="s">
        <v>1445</v>
      </c>
      <c r="M5" s="995"/>
      <c r="N5" s="995"/>
      <c r="O5" s="996"/>
      <c r="P5" s="722"/>
    </row>
    <row r="6" spans="1:16" ht="8.25">
      <c r="A6" s="730" t="s">
        <v>1446</v>
      </c>
      <c r="B6" s="731" t="s">
        <v>1447</v>
      </c>
      <c r="C6" s="1000" t="s">
        <v>1448</v>
      </c>
      <c r="D6" s="1001"/>
      <c r="E6" s="1002"/>
      <c r="F6" s="1000" t="s">
        <v>1449</v>
      </c>
      <c r="G6" s="1001"/>
      <c r="H6" s="1002"/>
      <c r="I6" s="1000" t="s">
        <v>1450</v>
      </c>
      <c r="J6" s="1001"/>
      <c r="K6" s="1001"/>
      <c r="L6" s="1000" t="s">
        <v>1451</v>
      </c>
      <c r="M6" s="1001"/>
      <c r="N6" s="1001"/>
      <c r="O6" s="1002"/>
      <c r="P6" s="722"/>
    </row>
    <row r="7" spans="1:16" ht="8.25">
      <c r="A7" s="730" t="s">
        <v>1452</v>
      </c>
      <c r="B7" s="731" t="s">
        <v>1453</v>
      </c>
      <c r="C7" s="733"/>
      <c r="D7" s="734"/>
      <c r="E7" s="735"/>
      <c r="F7" s="733"/>
      <c r="G7" s="734"/>
      <c r="H7" s="734"/>
      <c r="I7" s="733"/>
      <c r="J7" s="734"/>
      <c r="K7" s="732"/>
      <c r="L7" s="981"/>
      <c r="M7" s="997"/>
      <c r="N7" s="997"/>
      <c r="O7" s="982"/>
      <c r="P7" s="722"/>
    </row>
    <row r="8" spans="1:16" ht="8.25">
      <c r="A8" s="730" t="s">
        <v>808</v>
      </c>
      <c r="B8" s="736"/>
      <c r="C8" s="737">
        <v>2010</v>
      </c>
      <c r="D8" s="738">
        <v>2011</v>
      </c>
      <c r="E8" s="738">
        <v>2011</v>
      </c>
      <c r="F8" s="737">
        <v>2010</v>
      </c>
      <c r="G8" s="738">
        <v>2011</v>
      </c>
      <c r="H8" s="738">
        <v>2011</v>
      </c>
      <c r="I8" s="737">
        <v>2010</v>
      </c>
      <c r="J8" s="738">
        <v>2011</v>
      </c>
      <c r="K8" s="738">
        <v>2011</v>
      </c>
      <c r="L8" s="737">
        <v>2010</v>
      </c>
      <c r="M8" s="738">
        <v>2011</v>
      </c>
      <c r="N8" s="988">
        <v>2011</v>
      </c>
      <c r="O8" s="989"/>
      <c r="P8" s="722"/>
    </row>
    <row r="9" spans="1:16" ht="8.25">
      <c r="A9" s="739"/>
      <c r="B9" s="740"/>
      <c r="C9" s="741" t="s">
        <v>1454</v>
      </c>
      <c r="D9" s="741" t="s">
        <v>1455</v>
      </c>
      <c r="E9" s="741" t="s">
        <v>1454</v>
      </c>
      <c r="F9" s="741" t="s">
        <v>1454</v>
      </c>
      <c r="G9" s="741" t="s">
        <v>1455</v>
      </c>
      <c r="H9" s="741" t="s">
        <v>1454</v>
      </c>
      <c r="I9" s="741" t="s">
        <v>1454</v>
      </c>
      <c r="J9" s="741" t="s">
        <v>1455</v>
      </c>
      <c r="K9" s="741" t="s">
        <v>1454</v>
      </c>
      <c r="L9" s="741" t="s">
        <v>1454</v>
      </c>
      <c r="M9" s="741" t="s">
        <v>1455</v>
      </c>
      <c r="N9" s="990" t="s">
        <v>1454</v>
      </c>
      <c r="O9" s="991"/>
      <c r="P9" s="722"/>
    </row>
    <row r="10" spans="1:16" ht="8.25">
      <c r="A10" s="742"/>
      <c r="B10" s="743"/>
      <c r="C10" s="742"/>
      <c r="D10" s="744"/>
      <c r="E10" s="744"/>
      <c r="F10" s="742"/>
      <c r="G10" s="744"/>
      <c r="H10" s="744"/>
      <c r="I10" s="742"/>
      <c r="J10" s="745"/>
      <c r="K10" s="745"/>
      <c r="L10" s="742"/>
      <c r="M10" s="744"/>
      <c r="N10" s="990"/>
      <c r="O10" s="991"/>
      <c r="P10" s="722"/>
    </row>
    <row r="11" spans="1:16" ht="8.25">
      <c r="A11" s="746" t="s">
        <v>48</v>
      </c>
      <c r="B11" s="747" t="s">
        <v>1456</v>
      </c>
      <c r="C11" s="534">
        <v>16</v>
      </c>
      <c r="D11" s="534">
        <v>14.1</v>
      </c>
      <c r="E11" s="534">
        <v>14.7</v>
      </c>
      <c r="F11" s="748">
        <v>29</v>
      </c>
      <c r="G11" s="748">
        <v>24</v>
      </c>
      <c r="H11" s="748">
        <v>29</v>
      </c>
      <c r="I11" s="748">
        <v>2</v>
      </c>
      <c r="J11" s="748">
        <v>0.1</v>
      </c>
      <c r="K11" s="748">
        <v>1</v>
      </c>
      <c r="L11" s="534">
        <v>61</v>
      </c>
      <c r="M11" s="749"/>
      <c r="N11" s="998">
        <v>112.3</v>
      </c>
      <c r="O11" s="999"/>
      <c r="P11" s="722"/>
    </row>
    <row r="12" spans="1:16" ht="8.25">
      <c r="A12" s="722" t="s">
        <v>722</v>
      </c>
      <c r="B12" s="747" t="s">
        <v>1457</v>
      </c>
      <c r="C12" s="534">
        <v>16</v>
      </c>
      <c r="D12" s="534">
        <v>13.5</v>
      </c>
      <c r="E12" s="534">
        <v>13</v>
      </c>
      <c r="F12" s="748">
        <v>28</v>
      </c>
      <c r="G12" s="748">
        <v>25</v>
      </c>
      <c r="H12" s="748">
        <v>26</v>
      </c>
      <c r="I12" s="748">
        <v>0</v>
      </c>
      <c r="J12" s="748">
        <v>0.2</v>
      </c>
      <c r="K12" s="748">
        <v>-1</v>
      </c>
      <c r="L12" s="534">
        <v>59.3</v>
      </c>
      <c r="M12" s="750">
        <v>68.7</v>
      </c>
      <c r="N12" s="990">
        <v>70</v>
      </c>
      <c r="O12" s="991"/>
      <c r="P12" s="722"/>
    </row>
    <row r="13" spans="1:16" ht="8.25">
      <c r="A13" s="722" t="s">
        <v>49</v>
      </c>
      <c r="B13" s="747" t="s">
        <v>1458</v>
      </c>
      <c r="C13" s="534">
        <v>15</v>
      </c>
      <c r="D13" s="534">
        <v>13.6</v>
      </c>
      <c r="E13" s="534">
        <v>13.4</v>
      </c>
      <c r="F13" s="748">
        <v>30</v>
      </c>
      <c r="G13" s="748">
        <v>23</v>
      </c>
      <c r="H13" s="748">
        <v>30</v>
      </c>
      <c r="I13" s="748">
        <v>2</v>
      </c>
      <c r="J13" s="748">
        <v>0</v>
      </c>
      <c r="K13" s="748">
        <v>0</v>
      </c>
      <c r="L13" s="534">
        <v>91.5</v>
      </c>
      <c r="M13" s="750">
        <v>75.9</v>
      </c>
      <c r="N13" s="990">
        <v>76</v>
      </c>
      <c r="O13" s="991"/>
      <c r="P13" s="722"/>
    </row>
    <row r="14" spans="1:16" ht="8.25">
      <c r="A14" s="722" t="s">
        <v>354</v>
      </c>
      <c r="B14" s="747" t="s">
        <v>1459</v>
      </c>
      <c r="C14" s="534">
        <v>17</v>
      </c>
      <c r="D14" s="534">
        <v>13.7</v>
      </c>
      <c r="E14" s="534">
        <v>15.1</v>
      </c>
      <c r="F14" s="748">
        <v>25</v>
      </c>
      <c r="G14" s="748">
        <v>26</v>
      </c>
      <c r="H14" s="748">
        <v>30</v>
      </c>
      <c r="I14" s="748">
        <v>0</v>
      </c>
      <c r="J14" s="748">
        <v>-0.2</v>
      </c>
      <c r="K14" s="748">
        <v>0</v>
      </c>
      <c r="L14" s="534">
        <v>80.6</v>
      </c>
      <c r="M14" s="750">
        <v>79.3</v>
      </c>
      <c r="N14" s="990">
        <v>88.4</v>
      </c>
      <c r="O14" s="991"/>
      <c r="P14" s="722"/>
    </row>
    <row r="15" spans="1:16" ht="8.25">
      <c r="A15" s="722" t="s">
        <v>863</v>
      </c>
      <c r="B15" s="747" t="s">
        <v>1460</v>
      </c>
      <c r="C15" s="534">
        <v>17</v>
      </c>
      <c r="D15" s="534">
        <v>14.1</v>
      </c>
      <c r="E15" s="534">
        <v>16.1</v>
      </c>
      <c r="F15" s="748">
        <v>29</v>
      </c>
      <c r="G15" s="748">
        <v>27</v>
      </c>
      <c r="H15" s="748">
        <v>33</v>
      </c>
      <c r="I15" s="748">
        <v>4</v>
      </c>
      <c r="J15" s="748">
        <v>0.2</v>
      </c>
      <c r="K15" s="748">
        <v>3</v>
      </c>
      <c r="L15" s="534">
        <v>72.8</v>
      </c>
      <c r="M15" s="750">
        <v>49.6</v>
      </c>
      <c r="N15" s="990">
        <v>60.1</v>
      </c>
      <c r="O15" s="991"/>
      <c r="P15" s="722"/>
    </row>
    <row r="16" spans="1:16" ht="8.25">
      <c r="A16" s="722" t="s">
        <v>642</v>
      </c>
      <c r="B16" s="747" t="s">
        <v>1461</v>
      </c>
      <c r="C16" s="534">
        <v>18</v>
      </c>
      <c r="D16" s="534">
        <v>16.4</v>
      </c>
      <c r="E16" s="534">
        <v>18.3</v>
      </c>
      <c r="F16" s="748">
        <v>28</v>
      </c>
      <c r="G16" s="748">
        <v>32</v>
      </c>
      <c r="H16" s="748">
        <v>32</v>
      </c>
      <c r="I16" s="748">
        <v>3</v>
      </c>
      <c r="J16" s="748">
        <v>0.3</v>
      </c>
      <c r="K16" s="748">
        <v>3</v>
      </c>
      <c r="L16" s="534">
        <v>58.8</v>
      </c>
      <c r="M16" s="750">
        <v>40.1</v>
      </c>
      <c r="N16" s="990">
        <v>36.6</v>
      </c>
      <c r="O16" s="991"/>
      <c r="P16" s="722"/>
    </row>
    <row r="17" spans="1:16" ht="8.25">
      <c r="A17" s="722" t="s">
        <v>20</v>
      </c>
      <c r="B17" s="747" t="s">
        <v>1462</v>
      </c>
      <c r="C17" s="534">
        <v>18</v>
      </c>
      <c r="D17" s="534">
        <v>15</v>
      </c>
      <c r="E17" s="534">
        <v>16.8</v>
      </c>
      <c r="F17" s="748">
        <v>27</v>
      </c>
      <c r="G17" s="748">
        <v>25</v>
      </c>
      <c r="H17" s="748">
        <v>29</v>
      </c>
      <c r="I17" s="748">
        <v>4</v>
      </c>
      <c r="J17" s="748">
        <v>0.2</v>
      </c>
      <c r="K17" s="748">
        <v>4</v>
      </c>
      <c r="L17" s="534">
        <v>42.9</v>
      </c>
      <c r="M17" s="750">
        <v>82.9</v>
      </c>
      <c r="N17" s="990">
        <v>17.6</v>
      </c>
      <c r="O17" s="991"/>
      <c r="P17" s="722"/>
    </row>
    <row r="18" spans="1:16" ht="8.25">
      <c r="A18" s="722" t="s">
        <v>21</v>
      </c>
      <c r="B18" s="747" t="s">
        <v>1463</v>
      </c>
      <c r="C18" s="534">
        <v>20</v>
      </c>
      <c r="D18" s="534">
        <v>18.1</v>
      </c>
      <c r="E18" s="534">
        <v>17.3</v>
      </c>
      <c r="F18" s="748">
        <v>31</v>
      </c>
      <c r="G18" s="748">
        <v>27</v>
      </c>
      <c r="H18" s="748">
        <v>38</v>
      </c>
      <c r="I18" s="748">
        <v>6</v>
      </c>
      <c r="J18" s="748">
        <v>0.5</v>
      </c>
      <c r="K18" s="748">
        <v>5</v>
      </c>
      <c r="L18" s="534">
        <v>72.2</v>
      </c>
      <c r="M18" s="750">
        <v>15.7</v>
      </c>
      <c r="N18" s="990">
        <v>93.8</v>
      </c>
      <c r="O18" s="991"/>
      <c r="P18" s="722"/>
    </row>
    <row r="19" spans="1:16" ht="8.25">
      <c r="A19" s="722" t="s">
        <v>22</v>
      </c>
      <c r="B19" s="747" t="s">
        <v>1464</v>
      </c>
      <c r="C19" s="534">
        <v>19</v>
      </c>
      <c r="D19" s="534">
        <v>18</v>
      </c>
      <c r="E19" s="534">
        <v>18.3</v>
      </c>
      <c r="F19" s="748">
        <v>31</v>
      </c>
      <c r="G19" s="748">
        <v>28</v>
      </c>
      <c r="H19" s="748">
        <v>32</v>
      </c>
      <c r="I19" s="748">
        <v>4</v>
      </c>
      <c r="J19" s="748">
        <v>0.3</v>
      </c>
      <c r="K19" s="748">
        <v>3</v>
      </c>
      <c r="L19" s="534">
        <v>90.7</v>
      </c>
      <c r="M19" s="750">
        <v>93.8</v>
      </c>
      <c r="N19" s="990">
        <v>96.6</v>
      </c>
      <c r="O19" s="991"/>
      <c r="P19" s="722"/>
    </row>
    <row r="20" spans="1:16" ht="8.25">
      <c r="A20" s="722" t="s">
        <v>602</v>
      </c>
      <c r="B20" s="747" t="s">
        <v>1465</v>
      </c>
      <c r="C20" s="534">
        <v>21</v>
      </c>
      <c r="D20" s="534">
        <v>18.1</v>
      </c>
      <c r="E20" s="534">
        <v>19.2</v>
      </c>
      <c r="F20" s="748">
        <v>34</v>
      </c>
      <c r="G20" s="748">
        <v>30</v>
      </c>
      <c r="H20" s="748">
        <v>32</v>
      </c>
      <c r="I20" s="748">
        <v>5</v>
      </c>
      <c r="J20" s="748">
        <v>0.2</v>
      </c>
      <c r="K20" s="748">
        <v>4</v>
      </c>
      <c r="L20" s="534">
        <v>46.3</v>
      </c>
      <c r="M20" s="750">
        <v>18.3</v>
      </c>
      <c r="N20" s="990">
        <v>104.5</v>
      </c>
      <c r="O20" s="991"/>
      <c r="P20" s="722"/>
    </row>
    <row r="21" spans="1:16" ht="8.25">
      <c r="A21" s="722" t="s">
        <v>23</v>
      </c>
      <c r="B21" s="747" t="s">
        <v>1466</v>
      </c>
      <c r="C21" s="534">
        <v>18</v>
      </c>
      <c r="D21" s="534">
        <v>14.9</v>
      </c>
      <c r="E21" s="534">
        <v>15.6</v>
      </c>
      <c r="F21" s="748">
        <v>28</v>
      </c>
      <c r="G21" s="748">
        <v>27</v>
      </c>
      <c r="H21" s="748">
        <v>31</v>
      </c>
      <c r="I21" s="748">
        <v>8</v>
      </c>
      <c r="J21" s="748">
        <v>0.4</v>
      </c>
      <c r="K21" s="748">
        <v>6</v>
      </c>
      <c r="L21" s="534">
        <v>35.6</v>
      </c>
      <c r="M21" s="750">
        <v>21.8</v>
      </c>
      <c r="N21" s="990">
        <v>39.7</v>
      </c>
      <c r="O21" s="991"/>
      <c r="P21" s="722"/>
    </row>
    <row r="22" spans="1:16" ht="8.25">
      <c r="A22" s="722" t="s">
        <v>24</v>
      </c>
      <c r="B22" s="747" t="s">
        <v>1467</v>
      </c>
      <c r="C22" s="534"/>
      <c r="D22" s="534">
        <v>18.6</v>
      </c>
      <c r="E22" s="534">
        <v>20.1</v>
      </c>
      <c r="F22" s="748"/>
      <c r="G22" s="748">
        <v>32</v>
      </c>
      <c r="H22" s="748">
        <v>40</v>
      </c>
      <c r="I22" s="748"/>
      <c r="J22" s="748">
        <v>0.3</v>
      </c>
      <c r="K22" s="748"/>
      <c r="L22" s="534"/>
      <c r="M22" s="750">
        <v>13.7</v>
      </c>
      <c r="N22" s="990"/>
      <c r="O22" s="991"/>
      <c r="P22" s="722"/>
    </row>
    <row r="23" spans="1:16" ht="8.25">
      <c r="A23" s="722" t="s">
        <v>44</v>
      </c>
      <c r="B23" s="747" t="s">
        <v>1468</v>
      </c>
      <c r="C23" s="534">
        <v>20</v>
      </c>
      <c r="D23" s="534">
        <v>18.1</v>
      </c>
      <c r="E23" s="534">
        <v>18.6</v>
      </c>
      <c r="F23" s="748">
        <v>32</v>
      </c>
      <c r="G23" s="748">
        <v>28</v>
      </c>
      <c r="H23" s="748">
        <v>31</v>
      </c>
      <c r="I23" s="748">
        <v>6</v>
      </c>
      <c r="J23" s="748">
        <v>0.3</v>
      </c>
      <c r="K23" s="748">
        <v>2</v>
      </c>
      <c r="L23" s="534">
        <v>74.3</v>
      </c>
      <c r="M23" s="750">
        <v>26.2</v>
      </c>
      <c r="N23" s="990">
        <v>98</v>
      </c>
      <c r="O23" s="991"/>
      <c r="P23" s="722"/>
    </row>
    <row r="24" spans="1:16" ht="8.25">
      <c r="A24" s="722" t="s">
        <v>45</v>
      </c>
      <c r="B24" s="747" t="s">
        <v>1469</v>
      </c>
      <c r="C24" s="534">
        <v>18</v>
      </c>
      <c r="D24" s="534">
        <v>15.3</v>
      </c>
      <c r="E24" s="534">
        <v>15.7</v>
      </c>
      <c r="F24" s="748">
        <v>30</v>
      </c>
      <c r="G24" s="748">
        <v>27</v>
      </c>
      <c r="H24" s="748">
        <v>31</v>
      </c>
      <c r="I24" s="748">
        <v>4</v>
      </c>
      <c r="J24" s="748">
        <v>0.3</v>
      </c>
      <c r="K24" s="748">
        <v>3</v>
      </c>
      <c r="L24" s="534">
        <v>80.3</v>
      </c>
      <c r="M24" s="750">
        <v>47.8</v>
      </c>
      <c r="N24" s="990">
        <v>119.7</v>
      </c>
      <c r="O24" s="991"/>
      <c r="P24" s="722"/>
    </row>
    <row r="25" spans="1:16" ht="8.25">
      <c r="A25" s="722" t="s">
        <v>25</v>
      </c>
      <c r="B25" s="747" t="s">
        <v>1470</v>
      </c>
      <c r="C25" s="724">
        <v>16</v>
      </c>
      <c r="D25" s="534">
        <v>14.8</v>
      </c>
      <c r="E25" s="534">
        <v>16.4</v>
      </c>
      <c r="F25" s="722">
        <v>27</v>
      </c>
      <c r="G25" s="748">
        <v>25</v>
      </c>
      <c r="H25" s="748">
        <v>28</v>
      </c>
      <c r="I25" s="722">
        <v>2</v>
      </c>
      <c r="J25" s="748">
        <v>0.1</v>
      </c>
      <c r="K25" s="748">
        <v>2</v>
      </c>
      <c r="L25" s="534">
        <v>55.1</v>
      </c>
      <c r="M25" s="750">
        <v>46</v>
      </c>
      <c r="N25" s="990">
        <v>98.8</v>
      </c>
      <c r="O25" s="991"/>
      <c r="P25" s="722"/>
    </row>
    <row r="26" spans="1:16" ht="8.25">
      <c r="A26" s="722" t="s">
        <v>46</v>
      </c>
      <c r="B26" s="747" t="s">
        <v>1471</v>
      </c>
      <c r="C26" s="724">
        <v>17</v>
      </c>
      <c r="D26" s="534">
        <v>15.4</v>
      </c>
      <c r="E26" s="534">
        <v>15.7</v>
      </c>
      <c r="F26" s="722">
        <v>30</v>
      </c>
      <c r="G26" s="748">
        <v>26</v>
      </c>
      <c r="H26" s="748">
        <v>30</v>
      </c>
      <c r="I26" s="722">
        <v>5</v>
      </c>
      <c r="J26" s="748">
        <v>0.5</v>
      </c>
      <c r="K26" s="748">
        <v>4</v>
      </c>
      <c r="L26" s="724">
        <v>55.1</v>
      </c>
      <c r="M26" s="750">
        <v>50.5</v>
      </c>
      <c r="N26" s="990">
        <v>141.3</v>
      </c>
      <c r="O26" s="991"/>
      <c r="P26" s="722"/>
    </row>
    <row r="27" spans="1:16" ht="8.25">
      <c r="A27" s="751" t="s">
        <v>26</v>
      </c>
      <c r="B27" s="752" t="s">
        <v>1472</v>
      </c>
      <c r="C27" s="753">
        <v>14</v>
      </c>
      <c r="D27" s="753">
        <v>12</v>
      </c>
      <c r="E27" s="753">
        <v>12.5</v>
      </c>
      <c r="F27" s="751">
        <v>23</v>
      </c>
      <c r="G27" s="751">
        <v>22</v>
      </c>
      <c r="H27" s="751">
        <v>28</v>
      </c>
      <c r="I27" s="751">
        <v>2</v>
      </c>
      <c r="J27" s="751">
        <v>0.3</v>
      </c>
      <c r="K27" s="751">
        <v>1</v>
      </c>
      <c r="L27" s="753">
        <v>46.7</v>
      </c>
      <c r="M27" s="754">
        <v>56.3</v>
      </c>
      <c r="N27" s="992">
        <v>25.5</v>
      </c>
      <c r="O27" s="993"/>
      <c r="P27" s="722"/>
    </row>
    <row r="28" spans="1:16" ht="8.25">
      <c r="A28" s="722"/>
      <c r="B28" s="722"/>
      <c r="C28" s="722"/>
      <c r="D28" s="748"/>
      <c r="E28" s="748"/>
      <c r="F28" s="722"/>
      <c r="G28" s="722"/>
      <c r="H28" s="748"/>
      <c r="I28" s="755"/>
      <c r="J28" s="724"/>
      <c r="K28" s="724"/>
      <c r="L28" s="722"/>
      <c r="M28" s="748"/>
      <c r="N28" s="748"/>
      <c r="O28" s="748"/>
      <c r="P28" s="722"/>
    </row>
    <row r="29" spans="1:16" ht="8.25">
      <c r="A29" s="722"/>
      <c r="B29" s="751"/>
      <c r="C29" s="722"/>
      <c r="D29" s="722"/>
      <c r="E29" s="724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48"/>
    </row>
    <row r="30" spans="1:16" ht="8.25">
      <c r="A30" s="728" t="s">
        <v>1446</v>
      </c>
      <c r="B30" s="756" t="s">
        <v>1447</v>
      </c>
      <c r="C30" s="994" t="s">
        <v>1473</v>
      </c>
      <c r="D30" s="995"/>
      <c r="E30" s="996"/>
      <c r="F30" s="994" t="s">
        <v>1474</v>
      </c>
      <c r="G30" s="995"/>
      <c r="H30" s="996"/>
      <c r="I30" s="994" t="s">
        <v>1475</v>
      </c>
      <c r="J30" s="995"/>
      <c r="K30" s="995"/>
      <c r="L30" s="994" t="s">
        <v>1476</v>
      </c>
      <c r="M30" s="995"/>
      <c r="N30" s="995"/>
      <c r="O30" s="996"/>
      <c r="P30" s="748"/>
    </row>
    <row r="31" spans="1:16" ht="8.25">
      <c r="A31" s="730" t="s">
        <v>1477</v>
      </c>
      <c r="B31" s="756" t="s">
        <v>1453</v>
      </c>
      <c r="C31" s="985"/>
      <c r="D31" s="986"/>
      <c r="E31" s="987"/>
      <c r="F31" s="985" t="s">
        <v>1478</v>
      </c>
      <c r="G31" s="986"/>
      <c r="H31" s="987"/>
      <c r="I31" s="985" t="s">
        <v>1479</v>
      </c>
      <c r="J31" s="986"/>
      <c r="K31" s="986"/>
      <c r="L31" s="758"/>
      <c r="M31" s="759"/>
      <c r="N31" s="759"/>
      <c r="O31" s="757"/>
      <c r="P31" s="748"/>
    </row>
    <row r="32" spans="1:19" ht="8.25">
      <c r="A32" s="730" t="s">
        <v>808</v>
      </c>
      <c r="B32" s="739"/>
      <c r="C32" s="737">
        <v>2010</v>
      </c>
      <c r="D32" s="738">
        <v>2011</v>
      </c>
      <c r="E32" s="738">
        <v>2011</v>
      </c>
      <c r="F32" s="737">
        <v>2010</v>
      </c>
      <c r="G32" s="738">
        <v>2011</v>
      </c>
      <c r="H32" s="738">
        <v>2011</v>
      </c>
      <c r="I32" s="737">
        <v>2010</v>
      </c>
      <c r="J32" s="738">
        <v>2011</v>
      </c>
      <c r="K32" s="738">
        <v>2011</v>
      </c>
      <c r="L32" s="737">
        <v>2010</v>
      </c>
      <c r="M32" s="738">
        <v>2011</v>
      </c>
      <c r="N32" s="988">
        <v>2011</v>
      </c>
      <c r="O32" s="989"/>
      <c r="P32" s="760"/>
      <c r="Q32" s="748"/>
      <c r="R32" s="760"/>
      <c r="S32" s="760"/>
    </row>
    <row r="33" spans="1:19" ht="8.25">
      <c r="A33" s="730"/>
      <c r="B33" s="730"/>
      <c r="C33" s="741" t="s">
        <v>1454</v>
      </c>
      <c r="D33" s="741" t="s">
        <v>1455</v>
      </c>
      <c r="E33" s="741" t="s">
        <v>1454</v>
      </c>
      <c r="F33" s="741" t="s">
        <v>1454</v>
      </c>
      <c r="G33" s="741" t="s">
        <v>1455</v>
      </c>
      <c r="H33" s="741" t="s">
        <v>1454</v>
      </c>
      <c r="I33" s="741" t="s">
        <v>1454</v>
      </c>
      <c r="J33" s="741" t="s">
        <v>1455</v>
      </c>
      <c r="K33" s="741" t="s">
        <v>1454</v>
      </c>
      <c r="L33" s="741" t="s">
        <v>1454</v>
      </c>
      <c r="M33" s="741" t="s">
        <v>1480</v>
      </c>
      <c r="N33" s="990" t="s">
        <v>1454</v>
      </c>
      <c r="O33" s="991"/>
      <c r="P33" s="748"/>
      <c r="Q33" s="748"/>
      <c r="R33" s="760"/>
      <c r="S33" s="760"/>
    </row>
    <row r="34" spans="1:19" ht="8.25">
      <c r="A34" s="739"/>
      <c r="B34" s="742"/>
      <c r="C34" s="742"/>
      <c r="D34" s="744"/>
      <c r="E34" s="744"/>
      <c r="F34" s="742"/>
      <c r="G34" s="744"/>
      <c r="H34" s="744"/>
      <c r="I34" s="742"/>
      <c r="J34" s="744"/>
      <c r="K34" s="761"/>
      <c r="L34" s="762"/>
      <c r="M34" s="762"/>
      <c r="N34" s="981"/>
      <c r="O34" s="982"/>
      <c r="P34" s="748"/>
      <c r="Q34" s="748"/>
      <c r="R34" s="760"/>
      <c r="S34" s="760"/>
    </row>
    <row r="35" spans="1:19" ht="8.25">
      <c r="A35" s="746" t="s">
        <v>48</v>
      </c>
      <c r="B35" s="763" t="s">
        <v>1456</v>
      </c>
      <c r="C35" s="726">
        <v>16</v>
      </c>
      <c r="D35" s="764">
        <v>23</v>
      </c>
      <c r="E35" s="764">
        <v>23</v>
      </c>
      <c r="F35" s="748">
        <v>8</v>
      </c>
      <c r="G35" s="748">
        <v>9</v>
      </c>
      <c r="H35" s="748">
        <v>8</v>
      </c>
      <c r="I35" s="748"/>
      <c r="J35" s="748"/>
      <c r="K35" s="765"/>
      <c r="L35" s="748">
        <v>17</v>
      </c>
      <c r="M35" s="748">
        <v>4</v>
      </c>
      <c r="N35" s="983">
        <v>12</v>
      </c>
      <c r="O35" s="984"/>
      <c r="P35" s="748"/>
      <c r="Q35" s="766"/>
      <c r="R35" s="760"/>
      <c r="S35" s="760"/>
    </row>
    <row r="36" spans="1:19" ht="8.25">
      <c r="A36" s="722" t="s">
        <v>722</v>
      </c>
      <c r="B36" s="747" t="s">
        <v>1457</v>
      </c>
      <c r="C36" s="726">
        <v>16</v>
      </c>
      <c r="D36" s="764">
        <v>14</v>
      </c>
      <c r="E36" s="764">
        <v>16</v>
      </c>
      <c r="F36" s="748">
        <v>9</v>
      </c>
      <c r="G36" s="748">
        <v>6</v>
      </c>
      <c r="H36" s="748">
        <v>8</v>
      </c>
      <c r="J36" s="766"/>
      <c r="K36" s="767"/>
      <c r="L36" s="748">
        <v>7</v>
      </c>
      <c r="M36" s="748">
        <v>3</v>
      </c>
      <c r="N36" s="979">
        <v>7</v>
      </c>
      <c r="O36" s="980"/>
      <c r="P36" s="748"/>
      <c r="Q36" s="766"/>
      <c r="R36" s="760"/>
      <c r="S36" s="760"/>
    </row>
    <row r="37" spans="1:19" ht="8.25">
      <c r="A37" s="722" t="s">
        <v>49</v>
      </c>
      <c r="B37" s="747" t="s">
        <v>1458</v>
      </c>
      <c r="C37" s="726">
        <v>19</v>
      </c>
      <c r="D37" s="764">
        <v>18</v>
      </c>
      <c r="E37" s="764">
        <v>17</v>
      </c>
      <c r="F37" s="748">
        <v>9</v>
      </c>
      <c r="G37" s="748">
        <v>7</v>
      </c>
      <c r="H37" s="748">
        <v>9</v>
      </c>
      <c r="I37" s="748"/>
      <c r="J37" s="748">
        <v>8</v>
      </c>
      <c r="K37" s="767"/>
      <c r="L37" s="748">
        <v>8</v>
      </c>
      <c r="M37" s="748">
        <v>4</v>
      </c>
      <c r="N37" s="979">
        <v>6</v>
      </c>
      <c r="O37" s="980"/>
      <c r="P37" s="748"/>
      <c r="Q37" s="748"/>
      <c r="R37" s="760"/>
      <c r="S37" s="760"/>
    </row>
    <row r="38" spans="1:19" ht="8.25">
      <c r="A38" s="722" t="s">
        <v>354</v>
      </c>
      <c r="B38" s="747" t="s">
        <v>1459</v>
      </c>
      <c r="C38" s="726">
        <v>24</v>
      </c>
      <c r="D38" s="764">
        <v>20</v>
      </c>
      <c r="E38" s="764">
        <v>22</v>
      </c>
      <c r="F38" s="748">
        <v>16</v>
      </c>
      <c r="G38" s="748">
        <v>8</v>
      </c>
      <c r="H38" s="748">
        <v>7</v>
      </c>
      <c r="I38" s="748">
        <v>1</v>
      </c>
      <c r="J38" s="766">
        <v>11</v>
      </c>
      <c r="K38" s="767"/>
      <c r="L38" s="748">
        <v>7</v>
      </c>
      <c r="M38" s="748">
        <v>4</v>
      </c>
      <c r="N38" s="979">
        <v>8</v>
      </c>
      <c r="O38" s="980"/>
      <c r="P38" s="748"/>
      <c r="Q38" s="748"/>
      <c r="R38" s="760"/>
      <c r="S38" s="760"/>
    </row>
    <row r="39" spans="1:19" ht="8.25">
      <c r="A39" s="722" t="s">
        <v>863</v>
      </c>
      <c r="B39" s="747" t="s">
        <v>1460</v>
      </c>
      <c r="C39" s="726">
        <v>17</v>
      </c>
      <c r="D39" s="764">
        <v>15</v>
      </c>
      <c r="E39" s="764">
        <v>17</v>
      </c>
      <c r="F39" s="748">
        <v>16</v>
      </c>
      <c r="G39" s="748">
        <v>9</v>
      </c>
      <c r="H39" s="748">
        <v>20</v>
      </c>
      <c r="I39" s="748">
        <v>16</v>
      </c>
      <c r="J39" s="748">
        <v>13</v>
      </c>
      <c r="K39" s="767">
        <v>15</v>
      </c>
      <c r="L39" s="748">
        <v>6</v>
      </c>
      <c r="M39" s="748">
        <v>5</v>
      </c>
      <c r="N39" s="979">
        <v>10</v>
      </c>
      <c r="O39" s="980"/>
      <c r="P39" s="748"/>
      <c r="Q39" s="748"/>
      <c r="R39" s="760"/>
      <c r="S39" s="760"/>
    </row>
    <row r="40" spans="1:19" ht="8.25">
      <c r="A40" s="722" t="s">
        <v>642</v>
      </c>
      <c r="B40" s="747" t="s">
        <v>1461</v>
      </c>
      <c r="C40" s="726">
        <v>16</v>
      </c>
      <c r="D40" s="764">
        <v>11</v>
      </c>
      <c r="E40" s="764">
        <v>11</v>
      </c>
      <c r="F40" s="748">
        <v>15</v>
      </c>
      <c r="G40" s="748">
        <v>7</v>
      </c>
      <c r="H40" s="748">
        <v>15</v>
      </c>
      <c r="I40" s="748">
        <v>4</v>
      </c>
      <c r="J40" s="748"/>
      <c r="K40" s="767">
        <v>1</v>
      </c>
      <c r="L40" s="748">
        <v>9</v>
      </c>
      <c r="M40" s="748">
        <v>4</v>
      </c>
      <c r="N40" s="979">
        <v>7</v>
      </c>
      <c r="O40" s="980"/>
      <c r="P40" s="748"/>
      <c r="Q40" s="766"/>
      <c r="R40" s="760"/>
      <c r="S40" s="760"/>
    </row>
    <row r="41" spans="1:19" ht="8.25">
      <c r="A41" s="722" t="s">
        <v>20</v>
      </c>
      <c r="B41" s="747" t="s">
        <v>1462</v>
      </c>
      <c r="C41" s="726">
        <v>14</v>
      </c>
      <c r="D41" s="764">
        <v>16</v>
      </c>
      <c r="E41" s="764">
        <v>14</v>
      </c>
      <c r="F41" s="748">
        <v>8</v>
      </c>
      <c r="G41" s="748">
        <v>9</v>
      </c>
      <c r="H41" s="748">
        <v>8</v>
      </c>
      <c r="I41" s="748"/>
      <c r="J41" s="748">
        <v>1</v>
      </c>
      <c r="K41" s="767"/>
      <c r="L41" s="748">
        <v>6</v>
      </c>
      <c r="M41" s="748">
        <v>3</v>
      </c>
      <c r="N41" s="979">
        <v>7</v>
      </c>
      <c r="O41" s="980"/>
      <c r="P41" s="748"/>
      <c r="Q41" s="748"/>
      <c r="R41" s="760"/>
      <c r="S41" s="760"/>
    </row>
    <row r="42" spans="1:19" ht="8.25">
      <c r="A42" s="722" t="s">
        <v>21</v>
      </c>
      <c r="B42" s="747" t="s">
        <v>1463</v>
      </c>
      <c r="C42" s="726">
        <v>12</v>
      </c>
      <c r="D42" s="764">
        <v>9</v>
      </c>
      <c r="E42" s="764">
        <v>17</v>
      </c>
      <c r="F42" s="748">
        <v>12</v>
      </c>
      <c r="G42" s="748">
        <v>8</v>
      </c>
      <c r="H42" s="748">
        <v>12</v>
      </c>
      <c r="I42" s="748">
        <v>6</v>
      </c>
      <c r="J42" s="748"/>
      <c r="K42" s="767">
        <v>1</v>
      </c>
      <c r="L42" s="748">
        <v>14</v>
      </c>
      <c r="M42" s="748">
        <v>3</v>
      </c>
      <c r="N42" s="979">
        <v>12</v>
      </c>
      <c r="O42" s="980"/>
      <c r="P42" s="748"/>
      <c r="Q42" s="748"/>
      <c r="R42" s="760"/>
      <c r="S42" s="760"/>
    </row>
    <row r="43" spans="1:15" ht="8.25">
      <c r="A43" s="722" t="s">
        <v>22</v>
      </c>
      <c r="B43" s="747" t="s">
        <v>1464</v>
      </c>
      <c r="C43" s="726">
        <v>17</v>
      </c>
      <c r="D43" s="764">
        <v>18</v>
      </c>
      <c r="E43" s="764">
        <v>17</v>
      </c>
      <c r="F43" s="748">
        <v>28</v>
      </c>
      <c r="G43" s="748">
        <v>12</v>
      </c>
      <c r="H43" s="748">
        <v>28</v>
      </c>
      <c r="I43" s="748">
        <v>4</v>
      </c>
      <c r="J43" s="748">
        <v>2</v>
      </c>
      <c r="K43" s="767">
        <v>2</v>
      </c>
      <c r="L43" s="748">
        <v>11</v>
      </c>
      <c r="M43" s="748">
        <v>3</v>
      </c>
      <c r="N43" s="979">
        <v>18</v>
      </c>
      <c r="O43" s="980"/>
    </row>
    <row r="44" spans="1:15" ht="8.25">
      <c r="A44" s="722" t="s">
        <v>602</v>
      </c>
      <c r="B44" s="747" t="s">
        <v>1465</v>
      </c>
      <c r="C44" s="726">
        <v>15</v>
      </c>
      <c r="D44" s="764">
        <v>12</v>
      </c>
      <c r="E44" s="764">
        <v>14</v>
      </c>
      <c r="F44" s="748">
        <v>14</v>
      </c>
      <c r="G44" s="748">
        <v>14</v>
      </c>
      <c r="H44" s="748">
        <v>14</v>
      </c>
      <c r="I44" s="748">
        <v>4</v>
      </c>
      <c r="J44" s="748">
        <v>3</v>
      </c>
      <c r="K44" s="767">
        <v>5</v>
      </c>
      <c r="L44" s="748">
        <v>8</v>
      </c>
      <c r="M44" s="748">
        <v>3</v>
      </c>
      <c r="N44" s="979">
        <v>8</v>
      </c>
      <c r="O44" s="980"/>
    </row>
    <row r="45" spans="1:15" ht="8.25">
      <c r="A45" s="722" t="s">
        <v>23</v>
      </c>
      <c r="B45" s="747" t="s">
        <v>1466</v>
      </c>
      <c r="C45" s="726">
        <v>12</v>
      </c>
      <c r="D45" s="764">
        <v>10</v>
      </c>
      <c r="E45" s="764">
        <v>16</v>
      </c>
      <c r="F45" s="748">
        <v>12</v>
      </c>
      <c r="G45" s="748">
        <v>9</v>
      </c>
      <c r="H45" s="748">
        <v>12</v>
      </c>
      <c r="I45" s="748">
        <v>1</v>
      </c>
      <c r="J45" s="748"/>
      <c r="K45" s="767"/>
      <c r="L45" s="748">
        <v>9</v>
      </c>
      <c r="M45" s="748">
        <v>3</v>
      </c>
      <c r="N45" s="979">
        <v>7</v>
      </c>
      <c r="O45" s="980"/>
    </row>
    <row r="46" spans="1:15" ht="8.25">
      <c r="A46" s="722" t="s">
        <v>24</v>
      </c>
      <c r="B46" s="747" t="s">
        <v>1467</v>
      </c>
      <c r="D46" s="764">
        <v>12</v>
      </c>
      <c r="E46" s="764"/>
      <c r="F46" s="748"/>
      <c r="G46" s="748">
        <v>13</v>
      </c>
      <c r="H46" s="748"/>
      <c r="I46" s="748"/>
      <c r="J46" s="766"/>
      <c r="K46" s="767"/>
      <c r="L46" s="748"/>
      <c r="M46" s="748">
        <v>2</v>
      </c>
      <c r="N46" s="979"/>
      <c r="O46" s="980"/>
    </row>
    <row r="47" spans="1:15" ht="8.25">
      <c r="A47" s="722" t="s">
        <v>44</v>
      </c>
      <c r="B47" s="747" t="s">
        <v>1468</v>
      </c>
      <c r="C47" s="726">
        <v>15</v>
      </c>
      <c r="D47" s="764">
        <v>18</v>
      </c>
      <c r="E47" s="764">
        <v>15</v>
      </c>
      <c r="F47" s="748">
        <v>15</v>
      </c>
      <c r="G47" s="748">
        <v>7</v>
      </c>
      <c r="H47" s="748">
        <v>12</v>
      </c>
      <c r="I47" s="748">
        <v>2</v>
      </c>
      <c r="J47" s="748"/>
      <c r="K47" s="767">
        <v>1</v>
      </c>
      <c r="L47" s="748">
        <v>14</v>
      </c>
      <c r="M47" s="748">
        <v>3</v>
      </c>
      <c r="N47" s="979">
        <v>14</v>
      </c>
      <c r="O47" s="980"/>
    </row>
    <row r="48" spans="1:15" ht="8.25">
      <c r="A48" s="722" t="s">
        <v>45</v>
      </c>
      <c r="B48" s="747" t="s">
        <v>1469</v>
      </c>
      <c r="C48" s="726">
        <v>20</v>
      </c>
      <c r="D48" s="764">
        <v>25</v>
      </c>
      <c r="E48" s="764">
        <v>14</v>
      </c>
      <c r="F48" s="748">
        <v>20</v>
      </c>
      <c r="G48" s="748">
        <v>22</v>
      </c>
      <c r="H48" s="748">
        <v>19</v>
      </c>
      <c r="I48" s="748">
        <v>10</v>
      </c>
      <c r="J48" s="748">
        <v>7</v>
      </c>
      <c r="K48" s="767">
        <v>3</v>
      </c>
      <c r="L48" s="748">
        <v>22</v>
      </c>
      <c r="M48" s="748">
        <v>4</v>
      </c>
      <c r="N48" s="979">
        <v>16</v>
      </c>
      <c r="O48" s="980"/>
    </row>
    <row r="49" spans="1:16" ht="8.25">
      <c r="A49" s="722" t="s">
        <v>25</v>
      </c>
      <c r="B49" s="747" t="s">
        <v>1470</v>
      </c>
      <c r="C49" s="726">
        <v>6</v>
      </c>
      <c r="D49" s="764">
        <v>14</v>
      </c>
      <c r="E49" s="764">
        <v>12</v>
      </c>
      <c r="F49" s="748">
        <v>12</v>
      </c>
      <c r="G49" s="748">
        <v>7</v>
      </c>
      <c r="H49" s="748">
        <v>12</v>
      </c>
      <c r="I49" s="748">
        <v>4</v>
      </c>
      <c r="J49" s="748"/>
      <c r="K49" s="767"/>
      <c r="L49" s="748">
        <v>6</v>
      </c>
      <c r="M49" s="748">
        <v>4</v>
      </c>
      <c r="N49" s="979">
        <v>12</v>
      </c>
      <c r="O49" s="980"/>
      <c r="P49" s="722"/>
    </row>
    <row r="50" spans="1:16" ht="8.25">
      <c r="A50" s="722" t="s">
        <v>46</v>
      </c>
      <c r="B50" s="747" t="s">
        <v>1471</v>
      </c>
      <c r="C50" s="726">
        <v>23</v>
      </c>
      <c r="D50" s="764">
        <v>27</v>
      </c>
      <c r="E50" s="764">
        <v>18</v>
      </c>
      <c r="F50" s="722">
        <v>18</v>
      </c>
      <c r="G50" s="722">
        <v>14</v>
      </c>
      <c r="H50" s="722">
        <v>18</v>
      </c>
      <c r="I50" s="748">
        <v>9</v>
      </c>
      <c r="J50" s="722">
        <v>7</v>
      </c>
      <c r="K50" s="767">
        <v>2</v>
      </c>
      <c r="L50" s="722">
        <v>16</v>
      </c>
      <c r="M50" s="722">
        <v>4</v>
      </c>
      <c r="N50" s="979">
        <v>12</v>
      </c>
      <c r="O50" s="980"/>
      <c r="P50" s="722"/>
    </row>
    <row r="51" spans="1:16" ht="8.25">
      <c r="A51" s="751" t="s">
        <v>26</v>
      </c>
      <c r="B51" s="752" t="s">
        <v>1472</v>
      </c>
      <c r="C51" s="768">
        <v>11</v>
      </c>
      <c r="D51" s="769">
        <v>16</v>
      </c>
      <c r="E51" s="769">
        <v>5</v>
      </c>
      <c r="F51" s="751">
        <v>8</v>
      </c>
      <c r="G51" s="751">
        <v>7</v>
      </c>
      <c r="H51" s="751">
        <v>7</v>
      </c>
      <c r="I51" s="751"/>
      <c r="J51" s="770"/>
      <c r="K51" s="768"/>
      <c r="L51" s="751">
        <v>13</v>
      </c>
      <c r="M51" s="751">
        <v>4</v>
      </c>
      <c r="N51" s="981">
        <v>16</v>
      </c>
      <c r="O51" s="982"/>
      <c r="P51" s="722"/>
    </row>
    <row r="52" spans="1:16" ht="8.25">
      <c r="A52" s="748"/>
      <c r="B52" s="748"/>
      <c r="C52" s="748"/>
      <c r="D52" s="748"/>
      <c r="E52" s="534"/>
      <c r="F52" s="748"/>
      <c r="G52" s="748"/>
      <c r="H52" s="748"/>
      <c r="I52" s="748"/>
      <c r="J52" s="748"/>
      <c r="K52" s="748"/>
      <c r="L52" s="748"/>
      <c r="M52" s="748"/>
      <c r="N52" s="748"/>
      <c r="O52" s="748"/>
      <c r="P52" s="722"/>
    </row>
    <row r="53" spans="1:16" ht="8.25">
      <c r="A53" s="748"/>
      <c r="B53" s="748"/>
      <c r="C53" s="748"/>
      <c r="D53" s="748"/>
      <c r="E53" s="534"/>
      <c r="F53" s="748"/>
      <c r="G53" s="748"/>
      <c r="H53" s="748"/>
      <c r="I53" s="748"/>
      <c r="J53" s="748"/>
      <c r="K53" s="748"/>
      <c r="L53" s="748"/>
      <c r="M53" s="748"/>
      <c r="N53" s="748"/>
      <c r="O53" s="748"/>
      <c r="P53" s="722"/>
    </row>
    <row r="54" spans="1:16" ht="8.25">
      <c r="A54" s="748"/>
      <c r="B54" s="748"/>
      <c r="C54" s="748"/>
      <c r="D54" s="748"/>
      <c r="E54" s="534"/>
      <c r="F54" s="748"/>
      <c r="G54" s="748"/>
      <c r="H54" s="748"/>
      <c r="I54" s="748"/>
      <c r="J54" s="748"/>
      <c r="K54" s="748"/>
      <c r="L54" s="748"/>
      <c r="M54" s="748"/>
      <c r="N54" s="748"/>
      <c r="O54" s="748"/>
      <c r="P54" s="722"/>
    </row>
    <row r="55" spans="1:16" ht="8.25">
      <c r="A55" s="748"/>
      <c r="B55" s="748"/>
      <c r="C55" s="748"/>
      <c r="D55" s="748"/>
      <c r="E55" s="534"/>
      <c r="F55" s="748"/>
      <c r="G55" s="748"/>
      <c r="H55" s="748"/>
      <c r="I55" s="748"/>
      <c r="J55" s="748"/>
      <c r="K55" s="748"/>
      <c r="L55" s="748"/>
      <c r="M55" s="748"/>
      <c r="N55" s="748"/>
      <c r="O55" s="748"/>
      <c r="P55" s="722"/>
    </row>
  </sheetData>
  <sheetProtection/>
  <mergeCells count="57">
    <mergeCell ref="L4:O4"/>
    <mergeCell ref="C5:E5"/>
    <mergeCell ref="F5:H5"/>
    <mergeCell ref="I5:K5"/>
    <mergeCell ref="L5:O5"/>
    <mergeCell ref="C6:E6"/>
    <mergeCell ref="F6:H6"/>
    <mergeCell ref="I6:K6"/>
    <mergeCell ref="L6:O6"/>
    <mergeCell ref="L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C30:E30"/>
    <mergeCell ref="F30:H30"/>
    <mergeCell ref="I30:K30"/>
    <mergeCell ref="L30:O30"/>
    <mergeCell ref="C31:E31"/>
    <mergeCell ref="F31:H31"/>
    <mergeCell ref="I31:K31"/>
    <mergeCell ref="N32:O32"/>
    <mergeCell ref="N33:O33"/>
    <mergeCell ref="N34:O34"/>
    <mergeCell ref="N46:O46"/>
    <mergeCell ref="N35:O35"/>
    <mergeCell ref="N36:O36"/>
    <mergeCell ref="N37:O37"/>
    <mergeCell ref="N38:O38"/>
    <mergeCell ref="N39:O39"/>
    <mergeCell ref="N40:O40"/>
    <mergeCell ref="N47:O47"/>
    <mergeCell ref="N48:O48"/>
    <mergeCell ref="N49:O49"/>
    <mergeCell ref="N50:O50"/>
    <mergeCell ref="N51:O51"/>
    <mergeCell ref="N41:O41"/>
    <mergeCell ref="N42:O42"/>
    <mergeCell ref="N43:O43"/>
    <mergeCell ref="N44:O44"/>
    <mergeCell ref="N45:O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J33" sqref="J33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25390625" style="49" customWidth="1"/>
    <col min="5" max="5" width="7.125" style="49" customWidth="1"/>
    <col min="6" max="6" width="6.375" style="49" customWidth="1"/>
    <col min="7" max="7" width="7.25390625" style="49" customWidth="1"/>
    <col min="8" max="8" width="7.00390625" style="49" customWidth="1"/>
    <col min="9" max="9" width="7.125" style="49" customWidth="1"/>
    <col min="10" max="10" width="6.375" style="49" customWidth="1"/>
    <col min="11" max="12" width="7.375" style="49" customWidth="1"/>
    <col min="13" max="13" width="6.875" style="49" customWidth="1"/>
    <col min="14" max="16384" width="9.125" style="49" customWidth="1"/>
  </cols>
  <sheetData>
    <row r="1" spans="1:15" ht="12.75">
      <c r="A1"/>
      <c r="B1"/>
      <c r="C1" s="252" t="s">
        <v>555</v>
      </c>
      <c r="D1" s="235"/>
      <c r="E1" s="235"/>
      <c r="F1" s="235"/>
      <c r="G1" s="235"/>
      <c r="H1" s="235"/>
      <c r="I1" s="235"/>
      <c r="J1"/>
      <c r="K1"/>
      <c r="L1"/>
      <c r="M1"/>
      <c r="N1"/>
      <c r="O1"/>
    </row>
    <row r="2" spans="1:15" ht="12.75">
      <c r="A2"/>
      <c r="B2"/>
      <c r="C2" s="219" t="s">
        <v>42</v>
      </c>
      <c r="D2" s="235"/>
      <c r="E2" s="235"/>
      <c r="F2" s="235"/>
      <c r="G2" s="235"/>
      <c r="H2" s="235"/>
      <c r="I2" s="235"/>
      <c r="J2"/>
      <c r="K2"/>
      <c r="L2"/>
      <c r="M2"/>
      <c r="N2"/>
      <c r="O2"/>
    </row>
    <row r="3" ht="7.5" customHeight="1"/>
    <row r="4" spans="1:15" ht="12.75">
      <c r="A4" s="52"/>
      <c r="B4" s="404"/>
      <c r="C4" s="308"/>
      <c r="D4" s="308">
        <v>2002</v>
      </c>
      <c r="E4" s="308">
        <v>2003</v>
      </c>
      <c r="F4" s="435">
        <v>2004</v>
      </c>
      <c r="G4" s="434">
        <v>2005</v>
      </c>
      <c r="H4" s="433">
        <v>2006</v>
      </c>
      <c r="I4" s="433">
        <v>2007</v>
      </c>
      <c r="J4" s="433">
        <v>2008</v>
      </c>
      <c r="K4" s="433">
        <v>2009</v>
      </c>
      <c r="L4" s="433">
        <v>2010</v>
      </c>
      <c r="M4" s="433" t="s">
        <v>1141</v>
      </c>
      <c r="N4"/>
      <c r="O4"/>
    </row>
    <row r="5" spans="1:15" ht="18" customHeight="1">
      <c r="A5"/>
      <c r="B5" s="49" t="s">
        <v>339</v>
      </c>
      <c r="C5" s="107" t="s">
        <v>769</v>
      </c>
      <c r="D5" s="49">
        <v>96.4</v>
      </c>
      <c r="E5" s="89">
        <v>94.6</v>
      </c>
      <c r="F5" s="89">
        <v>91.8</v>
      </c>
      <c r="G5" s="89">
        <v>91.1</v>
      </c>
      <c r="H5" s="89">
        <v>90.5</v>
      </c>
      <c r="I5" s="89">
        <v>88.7</v>
      </c>
      <c r="J5" s="89">
        <v>89.3</v>
      </c>
      <c r="K5" s="89">
        <v>89.3</v>
      </c>
      <c r="L5" s="89">
        <v>91</v>
      </c>
      <c r="M5" s="89">
        <v>91.7</v>
      </c>
      <c r="N5"/>
      <c r="O5"/>
    </row>
    <row r="6" spans="1:15" ht="18.75" customHeight="1">
      <c r="A6"/>
      <c r="B6" s="49" t="s">
        <v>768</v>
      </c>
      <c r="C6" s="51" t="s">
        <v>770</v>
      </c>
      <c r="D6" s="49">
        <v>1.5</v>
      </c>
      <c r="E6" s="49">
        <v>1.7</v>
      </c>
      <c r="F6" s="89">
        <v>1.5</v>
      </c>
      <c r="G6" s="89">
        <v>1.6</v>
      </c>
      <c r="H6" s="89">
        <v>1.6</v>
      </c>
      <c r="I6" s="89">
        <v>1.5</v>
      </c>
      <c r="J6" s="89">
        <v>1.8</v>
      </c>
      <c r="K6" s="89">
        <v>1.8</v>
      </c>
      <c r="L6" s="89">
        <f>'AX-3'!E59/1000</f>
        <v>2.165</v>
      </c>
      <c r="M6" s="89">
        <f>'AX-3'!F59/1000</f>
        <v>2.154</v>
      </c>
      <c r="N6"/>
      <c r="O6"/>
    </row>
    <row r="7" spans="1:15" ht="14.25" customHeight="1">
      <c r="A7"/>
      <c r="B7" s="49" t="s">
        <v>927</v>
      </c>
      <c r="C7" s="51" t="s">
        <v>193</v>
      </c>
      <c r="D7" s="49">
        <v>1113.2</v>
      </c>
      <c r="E7" s="49">
        <v>531.9</v>
      </c>
      <c r="F7" s="49">
        <v>541.9</v>
      </c>
      <c r="G7" s="89">
        <v>700.3</v>
      </c>
      <c r="H7" s="89">
        <v>791.4</v>
      </c>
      <c r="I7" s="89">
        <v>1372.5</v>
      </c>
      <c r="J7" s="89">
        <v>2808.1</v>
      </c>
      <c r="K7" s="89">
        <v>2901.2</v>
      </c>
      <c r="L7" s="89">
        <v>2972.4</v>
      </c>
      <c r="M7" s="89">
        <v>1859.5</v>
      </c>
      <c r="N7" s="89"/>
      <c r="O7" s="89"/>
    </row>
    <row r="8" spans="1:15" ht="21.75" customHeight="1">
      <c r="A8"/>
      <c r="B8" s="49" t="s">
        <v>296</v>
      </c>
      <c r="C8" s="51" t="s">
        <v>242</v>
      </c>
      <c r="D8"/>
      <c r="E8" s="89">
        <v>388.5</v>
      </c>
      <c r="F8" s="89">
        <v>388.9</v>
      </c>
      <c r="G8" s="89">
        <v>462.4</v>
      </c>
      <c r="H8" s="89">
        <v>649.5</v>
      </c>
      <c r="I8" s="89">
        <v>882.5</v>
      </c>
      <c r="J8" s="89">
        <v>1653.8</v>
      </c>
      <c r="K8" s="89">
        <v>419.5</v>
      </c>
      <c r="L8" s="89">
        <v>477.8</v>
      </c>
      <c r="M8" s="89">
        <v>260.9</v>
      </c>
      <c r="O8"/>
    </row>
    <row r="9" spans="1:15" ht="18" customHeight="1">
      <c r="A9"/>
      <c r="B9" s="49" t="s">
        <v>632</v>
      </c>
      <c r="C9" s="51" t="s">
        <v>109</v>
      </c>
      <c r="D9" s="49">
        <v>5700.5</v>
      </c>
      <c r="E9" s="89">
        <v>5863.6</v>
      </c>
      <c r="F9" s="49">
        <v>7162.9</v>
      </c>
      <c r="G9" s="89">
        <v>7775</v>
      </c>
      <c r="H9" s="89">
        <v>9775.8</v>
      </c>
      <c r="I9" s="89">
        <v>14676.8</v>
      </c>
      <c r="J9" s="89">
        <v>22683.8</v>
      </c>
      <c r="K9" s="89">
        <v>23149.4</v>
      </c>
      <c r="L9" s="89">
        <f>L11+L10</f>
        <v>28114.5</v>
      </c>
      <c r="M9" s="89">
        <f>M11+M10</f>
        <v>16973.5</v>
      </c>
      <c r="O9"/>
    </row>
    <row r="10" spans="1:15" ht="12.75" customHeight="1">
      <c r="A10"/>
      <c r="B10" s="49" t="s">
        <v>452</v>
      </c>
      <c r="C10" s="51" t="s">
        <v>924</v>
      </c>
      <c r="D10"/>
      <c r="E10" s="89">
        <v>4830</v>
      </c>
      <c r="F10" s="49">
        <v>5947.2</v>
      </c>
      <c r="G10" s="89">
        <v>6432.1</v>
      </c>
      <c r="H10" s="89">
        <v>8081.5</v>
      </c>
      <c r="I10" s="89">
        <v>11471</v>
      </c>
      <c r="J10" s="89">
        <v>18056.6</v>
      </c>
      <c r="K10" s="89">
        <v>19349.4</v>
      </c>
      <c r="L10" s="89">
        <v>22914.7</v>
      </c>
      <c r="M10" s="89">
        <v>13933.9</v>
      </c>
      <c r="O10"/>
    </row>
    <row r="11" spans="1:15" ht="12.75" customHeight="1">
      <c r="A11"/>
      <c r="B11" s="49" t="s">
        <v>453</v>
      </c>
      <c r="C11" s="51" t="s">
        <v>109</v>
      </c>
      <c r="D11"/>
      <c r="E11" s="89">
        <v>1033.6</v>
      </c>
      <c r="F11" s="49">
        <v>1215.7</v>
      </c>
      <c r="G11" s="89">
        <v>1342.9</v>
      </c>
      <c r="H11" s="89">
        <v>1694.3</v>
      </c>
      <c r="I11" s="89">
        <v>3205.8</v>
      </c>
      <c r="J11" s="89">
        <v>4627.2</v>
      </c>
      <c r="K11" s="89">
        <v>3800</v>
      </c>
      <c r="L11" s="89">
        <v>5199.8</v>
      </c>
      <c r="M11" s="89">
        <v>3039.6</v>
      </c>
      <c r="O11"/>
    </row>
    <row r="12" spans="1:15" ht="14.25" customHeight="1" hidden="1">
      <c r="A12"/>
      <c r="B12" s="49" t="s">
        <v>438</v>
      </c>
      <c r="C12" s="51" t="s">
        <v>455</v>
      </c>
      <c r="D12" s="89">
        <v>1748.7999999999997</v>
      </c>
      <c r="E12" s="89">
        <v>1837.4</v>
      </c>
      <c r="F12" s="89">
        <v>1948.1999999999998</v>
      </c>
      <c r="G12" s="89">
        <v>2195</v>
      </c>
      <c r="H12" s="89">
        <v>2530.508</v>
      </c>
      <c r="I12" s="89">
        <v>2912.5</v>
      </c>
      <c r="J12" s="89">
        <v>3379.2</v>
      </c>
      <c r="K12" s="89">
        <v>3619.1</v>
      </c>
      <c r="L12" s="89">
        <f>L13+L14+L15+L16+L17</f>
        <v>2679.2</v>
      </c>
      <c r="M12" s="89">
        <f>M13+M14+M15+M16+M17</f>
        <v>2679.2</v>
      </c>
      <c r="N12"/>
      <c r="O12"/>
    </row>
    <row r="13" spans="1:15" ht="12.75" customHeight="1" hidden="1">
      <c r="A13"/>
      <c r="B13" s="49" t="s">
        <v>439</v>
      </c>
      <c r="C13" s="51" t="s">
        <v>456</v>
      </c>
      <c r="D13" s="49">
        <v>0.7</v>
      </c>
      <c r="E13" s="89">
        <v>0.7</v>
      </c>
      <c r="F13" s="49">
        <v>0.7</v>
      </c>
      <c r="G13" s="49">
        <v>0.7</v>
      </c>
      <c r="H13" s="49">
        <v>0.8</v>
      </c>
      <c r="I13" s="49">
        <v>0.8</v>
      </c>
      <c r="J13" s="49">
        <v>0.8</v>
      </c>
      <c r="K13" s="49">
        <v>0.8</v>
      </c>
      <c r="L13" s="49">
        <v>0.9</v>
      </c>
      <c r="M13" s="49">
        <v>0.9</v>
      </c>
      <c r="N13"/>
      <c r="O13"/>
    </row>
    <row r="14" spans="1:15" ht="12.75" customHeight="1" hidden="1">
      <c r="A14"/>
      <c r="B14" s="49" t="s">
        <v>440</v>
      </c>
      <c r="C14" s="51" t="s">
        <v>457</v>
      </c>
      <c r="D14" s="49">
        <v>197.7</v>
      </c>
      <c r="E14" s="89">
        <v>192.6</v>
      </c>
      <c r="F14" s="49">
        <v>191.2</v>
      </c>
      <c r="G14" s="49">
        <v>194.4</v>
      </c>
      <c r="H14" s="89">
        <v>205.198</v>
      </c>
      <c r="I14" s="89">
        <v>219.7</v>
      </c>
      <c r="J14" s="89">
        <v>236.2</v>
      </c>
      <c r="K14" s="89">
        <v>251.2</v>
      </c>
      <c r="L14" s="89">
        <v>196.1</v>
      </c>
      <c r="M14" s="89">
        <v>196.1</v>
      </c>
      <c r="N14"/>
      <c r="O14"/>
    </row>
    <row r="15" spans="1:15" ht="12.75" customHeight="1" hidden="1">
      <c r="A15"/>
      <c r="B15" s="49" t="s">
        <v>441</v>
      </c>
      <c r="C15" s="51" t="s">
        <v>458</v>
      </c>
      <c r="D15" s="49">
        <v>253.4</v>
      </c>
      <c r="E15" s="89">
        <v>230.8</v>
      </c>
      <c r="F15" s="49">
        <v>231.7</v>
      </c>
      <c r="G15" s="49">
        <v>253.2</v>
      </c>
      <c r="H15" s="89">
        <v>281.346</v>
      </c>
      <c r="I15" s="89">
        <v>316.3</v>
      </c>
      <c r="J15" s="89">
        <v>352.8</v>
      </c>
      <c r="K15" s="89">
        <v>385.9</v>
      </c>
      <c r="L15" s="89">
        <v>301.9</v>
      </c>
      <c r="M15" s="89">
        <v>301.9</v>
      </c>
      <c r="N15"/>
      <c r="O15"/>
    </row>
    <row r="16" spans="1:15" ht="12.75" customHeight="1" hidden="1">
      <c r="A16"/>
      <c r="B16" s="49" t="s">
        <v>442</v>
      </c>
      <c r="C16" s="51" t="s">
        <v>803</v>
      </c>
      <c r="D16" s="49">
        <v>769.9</v>
      </c>
      <c r="E16" s="89">
        <v>806.6</v>
      </c>
      <c r="F16" s="49">
        <v>861</v>
      </c>
      <c r="G16" s="49">
        <v>991.6</v>
      </c>
      <c r="H16" s="89">
        <v>1162.417</v>
      </c>
      <c r="I16" s="89">
        <v>1358.1</v>
      </c>
      <c r="J16" s="89">
        <v>1614.4</v>
      </c>
      <c r="K16" s="89">
        <v>1786.1</v>
      </c>
      <c r="L16" s="89">
        <v>1327.5</v>
      </c>
      <c r="M16" s="89">
        <v>1327.5</v>
      </c>
      <c r="N16"/>
      <c r="O16"/>
    </row>
    <row r="17" spans="2:13" ht="12.75" customHeight="1" hidden="1">
      <c r="B17" s="49" t="s">
        <v>454</v>
      </c>
      <c r="C17" s="51" t="s">
        <v>804</v>
      </c>
      <c r="D17" s="49">
        <v>527.1</v>
      </c>
      <c r="E17" s="89">
        <v>606.7</v>
      </c>
      <c r="F17" s="49">
        <v>663.6</v>
      </c>
      <c r="G17" s="49">
        <v>755.1</v>
      </c>
      <c r="H17" s="89">
        <v>880.747</v>
      </c>
      <c r="I17" s="89">
        <v>1017.6</v>
      </c>
      <c r="J17" s="89">
        <v>1175</v>
      </c>
      <c r="K17" s="89">
        <v>1195.1</v>
      </c>
      <c r="L17" s="89">
        <v>852.8</v>
      </c>
      <c r="M17" s="89">
        <v>852.8</v>
      </c>
    </row>
    <row r="18" spans="2:13" ht="16.5" customHeight="1">
      <c r="B18" s="49" t="s">
        <v>175</v>
      </c>
      <c r="C18" s="51" t="s">
        <v>176</v>
      </c>
      <c r="D18" s="49">
        <v>70.2</v>
      </c>
      <c r="E18" s="89">
        <v>116.2</v>
      </c>
      <c r="F18" s="89">
        <v>26.7</v>
      </c>
      <c r="G18" s="89">
        <v>19.1</v>
      </c>
      <c r="H18" s="89">
        <v>21.4</v>
      </c>
      <c r="I18" s="89">
        <v>17.3</v>
      </c>
      <c r="J18" s="89">
        <v>41.6</v>
      </c>
      <c r="K18" s="89">
        <v>56.7</v>
      </c>
      <c r="L18" s="89">
        <v>1084.2</v>
      </c>
      <c r="M18" s="89">
        <v>84.7</v>
      </c>
    </row>
    <row r="19" spans="2:13" ht="10.5" customHeight="1">
      <c r="B19" s="49" t="s">
        <v>58</v>
      </c>
      <c r="C19" s="51" t="s">
        <v>15</v>
      </c>
      <c r="D19" s="49">
        <v>576.7</v>
      </c>
      <c r="E19" s="89">
        <v>495</v>
      </c>
      <c r="F19" s="89">
        <v>602.7</v>
      </c>
      <c r="G19" s="89">
        <v>673.4</v>
      </c>
      <c r="H19" s="89">
        <v>773.2</v>
      </c>
      <c r="I19" s="89">
        <v>907</v>
      </c>
      <c r="J19" s="89">
        <v>1007.9</v>
      </c>
      <c r="K19" s="89">
        <v>1142.1</v>
      </c>
      <c r="L19" s="89">
        <v>583.6</v>
      </c>
      <c r="M19" s="89">
        <v>999.9</v>
      </c>
    </row>
    <row r="20" spans="2:13" ht="10.5" hidden="1">
      <c r="B20" s="49" t="s">
        <v>805</v>
      </c>
      <c r="C20" s="51" t="s">
        <v>203</v>
      </c>
      <c r="D20" s="49">
        <v>3210</v>
      </c>
      <c r="E20" s="89">
        <v>4130</v>
      </c>
      <c r="F20" s="89">
        <v>1870</v>
      </c>
      <c r="G20" s="89">
        <v>1340</v>
      </c>
      <c r="H20" s="89">
        <v>520</v>
      </c>
      <c r="I20" s="89">
        <v>728</v>
      </c>
      <c r="J20" s="89">
        <v>1280</v>
      </c>
      <c r="K20" s="89">
        <v>4000</v>
      </c>
      <c r="L20" s="89">
        <v>3515</v>
      </c>
      <c r="M20" s="89">
        <v>3515</v>
      </c>
    </row>
    <row r="21" spans="2:13" ht="10.5" hidden="1">
      <c r="B21" s="49" t="s">
        <v>806</v>
      </c>
      <c r="C21" s="51" t="s">
        <v>204</v>
      </c>
      <c r="D21" s="89">
        <v>301.2</v>
      </c>
      <c r="E21" s="89">
        <v>310</v>
      </c>
      <c r="F21" s="89">
        <v>161.2</v>
      </c>
      <c r="G21" s="89">
        <v>210</v>
      </c>
      <c r="H21" s="89">
        <v>536.9</v>
      </c>
      <c r="I21" s="89">
        <v>434.4</v>
      </c>
      <c r="J21" s="89">
        <v>613.4</v>
      </c>
      <c r="K21" s="89">
        <v>600.5</v>
      </c>
      <c r="L21" s="89">
        <v>363.4</v>
      </c>
      <c r="M21" s="89">
        <v>363.4</v>
      </c>
    </row>
    <row r="22" spans="2:13" ht="10.5" hidden="1">
      <c r="B22" s="49" t="s">
        <v>199</v>
      </c>
      <c r="C22" s="51" t="s">
        <v>205</v>
      </c>
      <c r="D22" s="89">
        <v>120.3</v>
      </c>
      <c r="E22" s="89">
        <v>121.5</v>
      </c>
      <c r="F22" s="89">
        <v>39.1</v>
      </c>
      <c r="G22" s="89">
        <v>68.8</v>
      </c>
      <c r="H22" s="89">
        <v>72.4</v>
      </c>
      <c r="I22" s="89">
        <v>187.8</v>
      </c>
      <c r="J22" s="89">
        <v>152</v>
      </c>
      <c r="K22" s="89">
        <v>170</v>
      </c>
      <c r="L22" s="89">
        <v>128.8</v>
      </c>
      <c r="M22" s="89">
        <v>128.8</v>
      </c>
    </row>
    <row r="23" spans="2:13" ht="10.5" hidden="1">
      <c r="B23" s="49" t="s">
        <v>200</v>
      </c>
      <c r="C23" s="51" t="s">
        <v>206</v>
      </c>
      <c r="D23" s="89">
        <v>1041</v>
      </c>
      <c r="E23" s="89">
        <v>2780</v>
      </c>
      <c r="F23" s="89">
        <v>1101</v>
      </c>
      <c r="G23" s="89">
        <v>720</v>
      </c>
      <c r="H23" s="89">
        <v>648</v>
      </c>
      <c r="I23" s="89">
        <v>190</v>
      </c>
      <c r="J23" s="89">
        <v>1833</v>
      </c>
      <c r="K23" s="89">
        <v>2395</v>
      </c>
      <c r="L23" s="89">
        <v>2753</v>
      </c>
      <c r="M23" s="89">
        <v>2753</v>
      </c>
    </row>
    <row r="24" spans="2:13" ht="10.5" hidden="1">
      <c r="B24" s="49" t="s">
        <v>201</v>
      </c>
      <c r="C24" s="51" t="s">
        <v>207</v>
      </c>
      <c r="D24" s="89">
        <v>1315</v>
      </c>
      <c r="E24" s="89">
        <v>2635</v>
      </c>
      <c r="F24" s="89">
        <v>1315.3</v>
      </c>
      <c r="G24" s="89">
        <v>965.1</v>
      </c>
      <c r="H24" s="89">
        <v>3348.4</v>
      </c>
      <c r="I24" s="89">
        <v>2926.5</v>
      </c>
      <c r="J24" s="89">
        <v>4520</v>
      </c>
      <c r="K24" s="89">
        <v>3283.9</v>
      </c>
      <c r="L24" s="89">
        <v>4015.1</v>
      </c>
      <c r="M24" s="89">
        <v>4015.1</v>
      </c>
    </row>
    <row r="25" spans="2:13" ht="10.5" hidden="1">
      <c r="B25" s="49" t="s">
        <v>202</v>
      </c>
      <c r="C25" s="51" t="s">
        <v>570</v>
      </c>
      <c r="D25" s="89">
        <v>445.2</v>
      </c>
      <c r="E25" s="89">
        <v>847</v>
      </c>
      <c r="F25" s="89">
        <v>394.2</v>
      </c>
      <c r="G25" s="89">
        <v>379.6</v>
      </c>
      <c r="H25" s="89">
        <v>478.9</v>
      </c>
      <c r="I25" s="89">
        <v>1255.4</v>
      </c>
      <c r="J25" s="89">
        <v>1120</v>
      </c>
      <c r="K25" s="89">
        <v>1103.8</v>
      </c>
      <c r="L25" s="89">
        <v>1247.5</v>
      </c>
      <c r="M25" s="89">
        <v>1247.5</v>
      </c>
    </row>
    <row r="26" spans="2:13" ht="10.5" hidden="1">
      <c r="B26" s="49" t="s">
        <v>1031</v>
      </c>
      <c r="C26" s="51"/>
      <c r="D26" s="89">
        <v>40.8</v>
      </c>
      <c r="E26" s="89">
        <v>64.8</v>
      </c>
      <c r="F26" s="89">
        <v>65.4</v>
      </c>
      <c r="G26" s="89">
        <v>70</v>
      </c>
      <c r="H26" s="89">
        <v>69.9</v>
      </c>
      <c r="I26" s="89">
        <v>55</v>
      </c>
      <c r="J26" s="89">
        <v>80.9</v>
      </c>
      <c r="K26" s="89">
        <v>53.5</v>
      </c>
      <c r="L26" s="89">
        <v>84.7</v>
      </c>
      <c r="M26" s="89">
        <v>84.7</v>
      </c>
    </row>
    <row r="27" spans="2:13" ht="21">
      <c r="B27" s="405" t="s">
        <v>153</v>
      </c>
      <c r="C27" s="406" t="s">
        <v>154</v>
      </c>
      <c r="D27" s="49">
        <v>954.6</v>
      </c>
      <c r="E27" s="49">
        <v>767.8</v>
      </c>
      <c r="F27" s="89">
        <v>744.6</v>
      </c>
      <c r="G27" s="89">
        <v>790.2</v>
      </c>
      <c r="H27" s="89">
        <v>948.2</v>
      </c>
      <c r="I27" s="89">
        <v>1717.1</v>
      </c>
      <c r="J27" s="89">
        <v>3319.4</v>
      </c>
      <c r="K27" s="89">
        <v>4027.0000000000005</v>
      </c>
      <c r="L27" s="89">
        <v>4255.1</v>
      </c>
      <c r="M27" s="89">
        <v>1326.1</v>
      </c>
    </row>
    <row r="28" spans="2:13" ht="21">
      <c r="B28" s="407" t="s">
        <v>155</v>
      </c>
      <c r="C28" s="406" t="s">
        <v>179</v>
      </c>
      <c r="D28" s="49">
        <v>738.6</v>
      </c>
      <c r="E28" s="89">
        <v>455.6</v>
      </c>
      <c r="F28" s="89">
        <v>328.4</v>
      </c>
      <c r="G28" s="89">
        <v>259.3</v>
      </c>
      <c r="H28" s="89">
        <v>337.2</v>
      </c>
      <c r="I28" s="89">
        <v>1557.1</v>
      </c>
      <c r="J28" s="89">
        <v>2019.4</v>
      </c>
      <c r="K28" s="89">
        <v>2400.666580511111</v>
      </c>
      <c r="L28" s="89">
        <v>2476.3</v>
      </c>
      <c r="M28" s="89">
        <v>196.2</v>
      </c>
    </row>
    <row r="29" spans="2:13" ht="21" hidden="1">
      <c r="B29" s="407" t="s">
        <v>137</v>
      </c>
      <c r="C29" s="406" t="s">
        <v>138</v>
      </c>
      <c r="D29" s="89">
        <v>688.3</v>
      </c>
      <c r="E29" s="89">
        <v>1212.2</v>
      </c>
      <c r="F29" s="89">
        <v>743.8</v>
      </c>
      <c r="G29" s="89">
        <v>1459.5</v>
      </c>
      <c r="H29" s="89">
        <v>1013.1</v>
      </c>
      <c r="I29" s="89">
        <v>13330.3</v>
      </c>
      <c r="J29" s="89">
        <v>5134.4</v>
      </c>
      <c r="K29" s="89">
        <v>3620.7</v>
      </c>
      <c r="L29" s="89">
        <v>4691.4</v>
      </c>
      <c r="M29" s="89">
        <v>4691.4</v>
      </c>
    </row>
    <row r="30" spans="2:13" ht="10.5" hidden="1">
      <c r="B30" s="49" t="s">
        <v>387</v>
      </c>
      <c r="C30" s="51" t="s">
        <v>813</v>
      </c>
      <c r="D30" s="89">
        <v>212.7</v>
      </c>
      <c r="E30" s="49">
        <v>225.8</v>
      </c>
      <c r="F30" s="89">
        <v>153.4</v>
      </c>
      <c r="G30" s="49">
        <v>176.4</v>
      </c>
      <c r="H30" s="49">
        <v>132.5</v>
      </c>
      <c r="I30" s="49">
        <v>182.9</v>
      </c>
      <c r="J30" s="89">
        <v>361.1</v>
      </c>
      <c r="K30" s="89">
        <v>248</v>
      </c>
      <c r="L30" s="89">
        <v>247.8</v>
      </c>
      <c r="M30" s="89">
        <v>247.8</v>
      </c>
    </row>
    <row r="31" spans="2:13" ht="10.5" hidden="1">
      <c r="B31" s="49" t="s">
        <v>812</v>
      </c>
      <c r="C31" s="51" t="s">
        <v>814</v>
      </c>
      <c r="D31" s="49">
        <v>244.6</v>
      </c>
      <c r="E31" s="49">
        <v>348.3</v>
      </c>
      <c r="F31" s="89">
        <v>441.2</v>
      </c>
      <c r="G31" s="89">
        <v>522.9</v>
      </c>
      <c r="H31" s="89">
        <v>499.3</v>
      </c>
      <c r="I31" s="89">
        <v>504.9</v>
      </c>
      <c r="J31" s="89">
        <v>323.6</v>
      </c>
      <c r="K31" s="89">
        <v>219.9</v>
      </c>
      <c r="L31" s="89">
        <v>216.8</v>
      </c>
      <c r="M31" s="89">
        <v>216.8</v>
      </c>
    </row>
    <row r="32" spans="2:13" ht="24" customHeight="1">
      <c r="B32" s="408" t="s">
        <v>478</v>
      </c>
      <c r="C32" s="409" t="s">
        <v>479</v>
      </c>
      <c r="D32" s="89">
        <v>1125</v>
      </c>
      <c r="E32" s="89">
        <v>1168</v>
      </c>
      <c r="F32" s="49">
        <v>1209</v>
      </c>
      <c r="G32" s="49">
        <v>1221</v>
      </c>
      <c r="H32" s="89">
        <v>1165</v>
      </c>
      <c r="I32" s="89">
        <v>1170</v>
      </c>
      <c r="J32" s="89">
        <v>1267</v>
      </c>
      <c r="K32" s="89">
        <v>1440.2</v>
      </c>
      <c r="L32" s="89">
        <v>1257.12</v>
      </c>
      <c r="M32" s="89">
        <v>1254</v>
      </c>
    </row>
    <row r="33" spans="2:13" ht="13.5" customHeight="1">
      <c r="B33" s="408" t="s">
        <v>1045</v>
      </c>
      <c r="C33" s="409" t="s">
        <v>1044</v>
      </c>
      <c r="D33" s="380">
        <v>1905</v>
      </c>
      <c r="E33" s="380">
        <v>1648</v>
      </c>
      <c r="F33" s="380">
        <v>1546</v>
      </c>
      <c r="G33" s="380">
        <v>1454</v>
      </c>
      <c r="H33" s="380">
        <v>1556</v>
      </c>
      <c r="I33" s="380">
        <v>1742</v>
      </c>
      <c r="J33" s="380">
        <v>1989</v>
      </c>
      <c r="K33" s="415">
        <v>2049</v>
      </c>
      <c r="L33" s="121">
        <v>1950</v>
      </c>
      <c r="M33" s="121">
        <v>1011</v>
      </c>
    </row>
    <row r="34" spans="2:14" ht="13.5" customHeight="1">
      <c r="B34" s="127" t="s">
        <v>480</v>
      </c>
      <c r="C34" s="51" t="s">
        <v>481</v>
      </c>
      <c r="D34" s="121">
        <v>784</v>
      </c>
      <c r="E34" s="121">
        <v>487</v>
      </c>
      <c r="F34" s="121">
        <v>484</v>
      </c>
      <c r="G34" s="121">
        <v>623</v>
      </c>
      <c r="H34" s="121">
        <v>618</v>
      </c>
      <c r="I34" s="121">
        <v>939</v>
      </c>
      <c r="J34" s="121">
        <v>825</v>
      </c>
      <c r="K34" s="121">
        <v>564</v>
      </c>
      <c r="L34" s="121">
        <v>627</v>
      </c>
      <c r="M34" s="121">
        <v>681</v>
      </c>
      <c r="N34"/>
    </row>
    <row r="35" spans="2:14" ht="13.5" customHeight="1">
      <c r="B35" s="50" t="s">
        <v>482</v>
      </c>
      <c r="C35" s="344" t="s">
        <v>483</v>
      </c>
      <c r="D35" s="50">
        <v>352</v>
      </c>
      <c r="E35" s="50">
        <v>345</v>
      </c>
      <c r="F35" s="50">
        <v>344</v>
      </c>
      <c r="G35" s="50">
        <v>384</v>
      </c>
      <c r="H35" s="50">
        <v>398</v>
      </c>
      <c r="I35" s="50">
        <v>486</v>
      </c>
      <c r="J35" s="50">
        <v>526</v>
      </c>
      <c r="K35" s="50">
        <v>431</v>
      </c>
      <c r="L35" s="50">
        <v>458</v>
      </c>
      <c r="M35" s="50">
        <v>208</v>
      </c>
      <c r="N35"/>
    </row>
    <row r="36" spans="2:14" ht="8.25" customHeight="1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/>
      <c r="M36"/>
      <c r="N36"/>
    </row>
    <row r="37" spans="2:14" ht="12.75">
      <c r="B37" s="235" t="s">
        <v>139</v>
      </c>
      <c r="C37" s="235"/>
      <c r="D37" s="235"/>
      <c r="E37" s="127"/>
      <c r="F37" s="127"/>
      <c r="G37" s="127"/>
      <c r="H37" s="127"/>
      <c r="I37" s="127"/>
      <c r="J37" s="127"/>
      <c r="K37" s="127"/>
      <c r="L37"/>
      <c r="M37"/>
      <c r="N37"/>
    </row>
    <row r="38" spans="2:14" ht="12.75">
      <c r="B38" s="235" t="s">
        <v>101</v>
      </c>
      <c r="C38" s="235"/>
      <c r="D38" s="235"/>
      <c r="E38"/>
      <c r="F38"/>
      <c r="G38"/>
      <c r="H38"/>
      <c r="I38"/>
      <c r="J38"/>
      <c r="K38"/>
      <c r="L38"/>
      <c r="M38"/>
      <c r="N38"/>
    </row>
    <row r="39" spans="2:14" s="52" customFormat="1" ht="10.5">
      <c r="B39" s="235"/>
      <c r="C39" s="235"/>
      <c r="D39" s="235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2:14" s="52" customFormat="1" ht="10.5">
      <c r="B40" s="235" t="s">
        <v>140</v>
      </c>
      <c r="C40" s="235"/>
      <c r="D40" s="235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2:14" s="52" customFormat="1" ht="10.5">
      <c r="B41" s="235" t="s">
        <v>141</v>
      </c>
      <c r="C41" s="235"/>
      <c r="D41" s="235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2:4" ht="10.5">
      <c r="B42" s="235"/>
      <c r="C42" s="235"/>
      <c r="D42" s="235"/>
    </row>
    <row r="43" spans="2:14" ht="12" customHeight="1">
      <c r="B43"/>
      <c r="C43" s="436" t="s">
        <v>1147</v>
      </c>
      <c r="D43"/>
      <c r="E43"/>
      <c r="F43"/>
      <c r="G43"/>
      <c r="H43"/>
      <c r="I43"/>
      <c r="J43"/>
      <c r="K43"/>
      <c r="L43"/>
      <c r="M43"/>
      <c r="N43"/>
    </row>
    <row r="44" spans="2:14" ht="12.7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>
      <c r="B45"/>
      <c r="C45"/>
      <c r="D45"/>
      <c r="E45" s="235"/>
      <c r="F45" s="235"/>
      <c r="G45" s="235"/>
      <c r="H45" s="235"/>
      <c r="I45" s="235"/>
      <c r="J45" s="235"/>
      <c r="K45" s="235"/>
      <c r="L45"/>
      <c r="M45"/>
      <c r="N45"/>
    </row>
    <row r="46" spans="2:14" ht="12" customHeight="1">
      <c r="B46"/>
      <c r="C46"/>
      <c r="D46"/>
      <c r="E46" s="235"/>
      <c r="F46" s="235"/>
      <c r="G46" s="235"/>
      <c r="H46" s="235"/>
      <c r="I46" s="235"/>
      <c r="J46" s="235"/>
      <c r="K46" s="235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9" ht="22.5" customHeight="1"/>
    <row r="50" spans="2:11" ht="11.25" customHeight="1">
      <c r="B50"/>
      <c r="C50"/>
      <c r="D50"/>
      <c r="E50"/>
      <c r="F50"/>
      <c r="G50"/>
      <c r="H50"/>
      <c r="I50"/>
      <c r="J50"/>
      <c r="K50"/>
    </row>
    <row r="51" spans="2:11" ht="12.75">
      <c r="B51"/>
      <c r="C51"/>
      <c r="D51"/>
      <c r="E51"/>
      <c r="F51"/>
      <c r="G51"/>
      <c r="H51"/>
      <c r="I51"/>
      <c r="J51"/>
      <c r="K51"/>
    </row>
    <row r="54" spans="5:11" ht="10.5">
      <c r="E54" s="235"/>
      <c r="F54" s="235"/>
      <c r="G54" s="235"/>
      <c r="H54" s="235"/>
      <c r="I54" s="235"/>
      <c r="J54" s="235"/>
      <c r="K54" s="235"/>
    </row>
    <row r="55" spans="2:11" ht="12.75">
      <c r="B55"/>
      <c r="C55"/>
      <c r="D55"/>
      <c r="E55" s="235"/>
      <c r="F55" s="235"/>
      <c r="G55" s="235"/>
      <c r="H55" s="235"/>
      <c r="I55" s="235"/>
      <c r="J55" s="235"/>
      <c r="K55" s="235"/>
    </row>
    <row r="56" spans="2:11" ht="12.75">
      <c r="B56"/>
      <c r="C56"/>
      <c r="D56"/>
      <c r="E56" s="235"/>
      <c r="F56" s="235"/>
      <c r="G56" s="235"/>
      <c r="H56" s="235"/>
      <c r="I56" s="235"/>
      <c r="J56" s="235"/>
      <c r="K56" s="235"/>
    </row>
    <row r="58" spans="4:7" ht="10.5">
      <c r="D58" s="235"/>
      <c r="E58" s="235"/>
      <c r="F58" s="235"/>
      <c r="G58" s="235"/>
    </row>
    <row r="59" spans="2:11" ht="12.75">
      <c r="B59"/>
      <c r="C59"/>
      <c r="D59" s="235"/>
      <c r="E59" s="235"/>
      <c r="F59" s="235"/>
      <c r="G59" s="235"/>
      <c r="H59"/>
      <c r="I59"/>
      <c r="J59"/>
      <c r="K59"/>
    </row>
    <row r="61" spans="2:11" ht="10.5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 ht="10.5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ht="10.5">
      <c r="H63" s="88"/>
    </row>
    <row r="64" spans="2:11" ht="12.75">
      <c r="B64"/>
      <c r="C64"/>
      <c r="D64"/>
      <c r="E64"/>
      <c r="F64"/>
      <c r="G64"/>
      <c r="H64" s="88"/>
      <c r="I64"/>
      <c r="J64"/>
      <c r="K64"/>
    </row>
  </sheetData>
  <sheetProtection/>
  <printOptions/>
  <pageMargins left="0.2" right="0.2" top="0.53" bottom="0.21" header="0.41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3.25390625" style="0" customWidth="1"/>
    <col min="4" max="4" width="11.375" style="0" customWidth="1"/>
    <col min="5" max="5" width="34.25390625" style="0" customWidth="1"/>
    <col min="6" max="6" width="13.25390625" style="0" customWidth="1"/>
    <col min="7" max="7" width="16.00390625" style="0" customWidth="1"/>
    <col min="8" max="8" width="18.125" style="0" customWidth="1"/>
    <col min="10" max="10" width="9.125" style="279" customWidth="1"/>
  </cols>
  <sheetData>
    <row r="1" spans="1:9" ht="12" customHeight="1">
      <c r="A1" s="68" t="s">
        <v>670</v>
      </c>
      <c r="B1" s="68"/>
      <c r="C1" s="49"/>
      <c r="D1" s="49"/>
      <c r="E1" s="792" t="s">
        <v>538</v>
      </c>
      <c r="F1" s="792"/>
      <c r="G1" s="792"/>
      <c r="H1" s="49"/>
      <c r="I1" s="68"/>
    </row>
    <row r="2" spans="1:9" ht="12" customHeight="1">
      <c r="A2" s="68"/>
      <c r="B2" s="68"/>
      <c r="C2" s="49"/>
      <c r="D2" s="49"/>
      <c r="E2" s="793" t="s">
        <v>762</v>
      </c>
      <c r="F2" s="793"/>
      <c r="G2" s="793"/>
      <c r="H2" s="49"/>
      <c r="I2" s="68"/>
    </row>
    <row r="3" spans="1:9" ht="21" customHeight="1">
      <c r="A3" s="68"/>
      <c r="B3" s="76"/>
      <c r="C3" s="772"/>
      <c r="D3" s="795"/>
      <c r="E3" s="276" t="s">
        <v>624</v>
      </c>
      <c r="F3" s="276" t="s">
        <v>180</v>
      </c>
      <c r="G3" s="276" t="s">
        <v>777</v>
      </c>
      <c r="H3" s="249" t="s">
        <v>778</v>
      </c>
      <c r="I3" s="76"/>
    </row>
    <row r="4" spans="1:9" ht="10.5" customHeight="1">
      <c r="A4" s="68"/>
      <c r="B4" s="68"/>
      <c r="C4" s="257">
        <v>1995</v>
      </c>
      <c r="D4" s="49"/>
      <c r="E4" s="88">
        <v>100842</v>
      </c>
      <c r="F4" s="88">
        <v>2605</v>
      </c>
      <c r="G4" s="88">
        <v>628</v>
      </c>
      <c r="H4" s="88">
        <v>1977</v>
      </c>
      <c r="I4" s="68"/>
    </row>
    <row r="5" spans="1:9" ht="10.5" customHeight="1">
      <c r="A5" s="68"/>
      <c r="B5" s="68"/>
      <c r="C5" s="257">
        <v>1996</v>
      </c>
      <c r="D5" s="49"/>
      <c r="E5" s="88">
        <v>98441</v>
      </c>
      <c r="F5" s="88">
        <v>2461</v>
      </c>
      <c r="G5" s="88">
        <v>547</v>
      </c>
      <c r="H5" s="88">
        <v>1914</v>
      </c>
      <c r="I5" s="68"/>
    </row>
    <row r="6" spans="1:9" ht="10.5" customHeight="1">
      <c r="A6" s="68"/>
      <c r="B6" s="68"/>
      <c r="C6" s="257">
        <v>1997</v>
      </c>
      <c r="D6" s="49"/>
      <c r="E6" s="88">
        <v>95910</v>
      </c>
      <c r="F6" s="88">
        <v>2433</v>
      </c>
      <c r="G6" s="88">
        <v>565</v>
      </c>
      <c r="H6" s="88">
        <v>1868</v>
      </c>
      <c r="I6" s="68"/>
    </row>
    <row r="7" spans="1:9" ht="10.5" customHeight="1">
      <c r="A7" s="68"/>
      <c r="B7" s="68"/>
      <c r="C7" s="257">
        <v>1998</v>
      </c>
      <c r="D7" s="49"/>
      <c r="E7" s="88">
        <v>96753</v>
      </c>
      <c r="F7" s="88">
        <v>2501</v>
      </c>
      <c r="G7" s="88">
        <v>477</v>
      </c>
      <c r="H7" s="88">
        <v>2024</v>
      </c>
      <c r="I7" s="68"/>
    </row>
    <row r="8" spans="1:9" ht="10.5" customHeight="1">
      <c r="A8" s="68"/>
      <c r="B8" s="68"/>
      <c r="C8" s="257">
        <v>1999</v>
      </c>
      <c r="D8" s="49"/>
      <c r="E8" s="88">
        <v>97127</v>
      </c>
      <c r="F8" s="88">
        <v>2294</v>
      </c>
      <c r="G8" s="88">
        <v>487</v>
      </c>
      <c r="H8" s="88">
        <v>1807</v>
      </c>
      <c r="I8" s="68"/>
    </row>
    <row r="9" spans="1:9" ht="10.5" customHeight="1">
      <c r="A9" s="68"/>
      <c r="B9" s="68"/>
      <c r="C9" s="257">
        <v>2000</v>
      </c>
      <c r="D9" s="49"/>
      <c r="E9" s="88">
        <v>97618</v>
      </c>
      <c r="F9" s="88">
        <v>2111</v>
      </c>
      <c r="G9" s="88">
        <v>408</v>
      </c>
      <c r="H9" s="88">
        <v>1703</v>
      </c>
      <c r="I9" s="68"/>
    </row>
    <row r="10" spans="1:9" ht="10.5" customHeight="1">
      <c r="A10" s="68"/>
      <c r="B10" s="68"/>
      <c r="C10" s="257">
        <v>2001</v>
      </c>
      <c r="D10" s="49"/>
      <c r="E10" s="88">
        <v>97234</v>
      </c>
      <c r="F10" s="88">
        <v>2038</v>
      </c>
      <c r="G10" s="88">
        <v>513</v>
      </c>
      <c r="H10" s="88">
        <v>1525</v>
      </c>
      <c r="I10" s="68"/>
    </row>
    <row r="11" spans="1:9" ht="10.5" customHeight="1">
      <c r="A11" s="68"/>
      <c r="B11" s="68"/>
      <c r="C11" s="257">
        <v>2002</v>
      </c>
      <c r="D11" s="49"/>
      <c r="E11" s="88">
        <v>96408</v>
      </c>
      <c r="F11" s="88">
        <v>1905</v>
      </c>
      <c r="G11" s="88">
        <v>534</v>
      </c>
      <c r="H11" s="88">
        <v>1371</v>
      </c>
      <c r="I11" s="68"/>
    </row>
    <row r="12" spans="1:9" ht="10.5" customHeight="1">
      <c r="A12" s="68"/>
      <c r="B12" s="68"/>
      <c r="C12" s="257">
        <v>2003</v>
      </c>
      <c r="D12" s="49"/>
      <c r="E12" s="88">
        <v>94629</v>
      </c>
      <c r="F12" s="88">
        <v>1648</v>
      </c>
      <c r="G12" s="88">
        <v>548</v>
      </c>
      <c r="H12" s="88">
        <v>1100</v>
      </c>
      <c r="I12" s="68"/>
    </row>
    <row r="13" spans="1:9" ht="10.5" customHeight="1">
      <c r="A13" s="68"/>
      <c r="B13" s="68"/>
      <c r="C13" s="257">
        <v>2004</v>
      </c>
      <c r="D13" s="49"/>
      <c r="E13" s="88">
        <v>91864</v>
      </c>
      <c r="F13" s="88">
        <v>1546</v>
      </c>
      <c r="G13" s="88">
        <v>507</v>
      </c>
      <c r="H13" s="88">
        <f>F13-G13</f>
        <v>1039</v>
      </c>
      <c r="I13" s="68"/>
    </row>
    <row r="14" spans="1:9" ht="10.5" customHeight="1">
      <c r="A14" s="68"/>
      <c r="B14" s="68"/>
      <c r="C14" s="257">
        <v>2005</v>
      </c>
      <c r="D14" s="49"/>
      <c r="E14" s="88">
        <v>91092</v>
      </c>
      <c r="F14" s="88">
        <v>1454</v>
      </c>
      <c r="G14" s="88">
        <v>492</v>
      </c>
      <c r="H14" s="88">
        <f>F14-G14</f>
        <v>962</v>
      </c>
      <c r="I14" s="68"/>
    </row>
    <row r="15" spans="1:9" ht="10.5" customHeight="1">
      <c r="A15" s="68"/>
      <c r="B15" s="68"/>
      <c r="C15" s="257">
        <v>2006</v>
      </c>
      <c r="D15" s="49"/>
      <c r="E15" s="88">
        <v>90452</v>
      </c>
      <c r="F15" s="88">
        <v>1556</v>
      </c>
      <c r="G15" s="88">
        <v>490</v>
      </c>
      <c r="H15" s="88">
        <f>F15-G15</f>
        <v>1066</v>
      </c>
      <c r="I15" s="68"/>
    </row>
    <row r="16" spans="1:9" ht="10.5" customHeight="1">
      <c r="A16" s="68"/>
      <c r="B16" s="68"/>
      <c r="C16" s="257">
        <v>2007</v>
      </c>
      <c r="D16" s="49"/>
      <c r="E16" s="88">
        <v>88725</v>
      </c>
      <c r="F16" s="88">
        <v>1742</v>
      </c>
      <c r="G16" s="88">
        <v>493</v>
      </c>
      <c r="H16" s="88">
        <f>F16-G16</f>
        <v>1249</v>
      </c>
      <c r="I16" s="68"/>
    </row>
    <row r="17" spans="1:9" ht="10.5" customHeight="1">
      <c r="A17" s="68"/>
      <c r="B17" s="68"/>
      <c r="C17" s="257">
        <v>2008</v>
      </c>
      <c r="D17" s="49"/>
      <c r="E17" s="88">
        <v>89282</v>
      </c>
      <c r="F17" s="88">
        <v>1989</v>
      </c>
      <c r="G17" s="88">
        <v>501</v>
      </c>
      <c r="H17" s="88">
        <v>1488</v>
      </c>
      <c r="I17" s="68"/>
    </row>
    <row r="18" spans="1:9" ht="10.5" customHeight="1">
      <c r="A18" s="68"/>
      <c r="B18" s="68"/>
      <c r="C18" s="257">
        <v>2009</v>
      </c>
      <c r="D18" s="49"/>
      <c r="E18" s="88">
        <v>89331</v>
      </c>
      <c r="F18" s="88">
        <v>2045</v>
      </c>
      <c r="G18" s="88">
        <v>512</v>
      </c>
      <c r="H18" s="88">
        <f>F18-G18</f>
        <v>1533</v>
      </c>
      <c r="I18" s="68"/>
    </row>
    <row r="19" spans="1:9" ht="10.5" customHeight="1">
      <c r="A19" s="68"/>
      <c r="B19" s="68"/>
      <c r="C19" s="794" t="s">
        <v>1160</v>
      </c>
      <c r="D19" s="794"/>
      <c r="E19" s="794"/>
      <c r="F19" s="794"/>
      <c r="G19" s="794"/>
      <c r="H19" s="794"/>
      <c r="I19" s="68"/>
    </row>
    <row r="20" spans="1:8" ht="10.5" customHeight="1">
      <c r="A20" s="68"/>
      <c r="B20" s="68"/>
      <c r="C20" s="120" t="s">
        <v>765</v>
      </c>
      <c r="D20" s="120" t="s">
        <v>766</v>
      </c>
      <c r="E20" s="351">
        <f>SUM(E22:E45)</f>
        <v>91887</v>
      </c>
      <c r="F20" s="351">
        <f>SUM(F22:F45)</f>
        <v>1204</v>
      </c>
      <c r="G20" s="351">
        <f>SUM(G22:G46)</f>
        <v>303</v>
      </c>
      <c r="H20" s="351">
        <f>F20-G20</f>
        <v>901</v>
      </c>
    </row>
    <row r="21" spans="1:8" ht="10.5" customHeight="1">
      <c r="A21" s="68"/>
      <c r="B21" s="68"/>
      <c r="C21" s="49"/>
      <c r="D21" s="49"/>
      <c r="E21" s="49"/>
      <c r="F21" s="49"/>
      <c r="G21" s="49" t="s">
        <v>670</v>
      </c>
      <c r="H21" s="351"/>
    </row>
    <row r="22" spans="1:13" ht="10.5" customHeight="1">
      <c r="A22" s="68"/>
      <c r="B22" s="68"/>
      <c r="C22" s="49" t="s">
        <v>190</v>
      </c>
      <c r="D22" s="51" t="s">
        <v>350</v>
      </c>
      <c r="E22" s="352">
        <f>(F22+M22)-G22</f>
        <v>5230</v>
      </c>
      <c r="F22" s="367">
        <v>15</v>
      </c>
      <c r="G22" s="88">
        <v>15</v>
      </c>
      <c r="H22" s="367">
        <f>F22-G22</f>
        <v>0</v>
      </c>
      <c r="K22" s="58"/>
      <c r="L22" s="58"/>
      <c r="M22" s="126">
        <v>5230</v>
      </c>
    </row>
    <row r="23" spans="1:13" ht="10.5" customHeight="1">
      <c r="A23" s="68"/>
      <c r="B23" s="68"/>
      <c r="C23" s="49" t="s">
        <v>48</v>
      </c>
      <c r="D23" s="51" t="s">
        <v>351</v>
      </c>
      <c r="E23" s="352">
        <f aca="true" t="shared" si="0" ref="E23:E45">(F23+M23)-G23</f>
        <v>3781</v>
      </c>
      <c r="F23" s="367">
        <v>22</v>
      </c>
      <c r="G23" s="88">
        <v>12</v>
      </c>
      <c r="H23" s="367">
        <f aca="true" t="shared" si="1" ref="H23:H45">F23-G23</f>
        <v>10</v>
      </c>
      <c r="K23" s="58"/>
      <c r="L23" s="58"/>
      <c r="M23" s="126">
        <v>3771</v>
      </c>
    </row>
    <row r="24" spans="1:13" ht="10.5" customHeight="1">
      <c r="A24" s="68"/>
      <c r="B24" s="68"/>
      <c r="C24" s="49" t="s">
        <v>722</v>
      </c>
      <c r="D24" s="51" t="s">
        <v>352</v>
      </c>
      <c r="E24" s="352">
        <f t="shared" si="0"/>
        <v>2842</v>
      </c>
      <c r="F24" s="367">
        <v>25</v>
      </c>
      <c r="G24" s="88">
        <v>9</v>
      </c>
      <c r="H24" s="367">
        <f t="shared" si="1"/>
        <v>16</v>
      </c>
      <c r="K24" s="58"/>
      <c r="L24" s="58"/>
      <c r="M24" s="126">
        <v>2826</v>
      </c>
    </row>
    <row r="25" spans="1:13" ht="10.5" customHeight="1">
      <c r="A25" s="68"/>
      <c r="B25" s="68"/>
      <c r="C25" s="49"/>
      <c r="D25" s="51"/>
      <c r="E25" s="352"/>
      <c r="F25" s="326"/>
      <c r="G25" s="326"/>
      <c r="H25" s="367"/>
      <c r="K25" s="58"/>
      <c r="L25" s="58"/>
      <c r="M25" s="126"/>
    </row>
    <row r="26" spans="1:13" ht="10.5" customHeight="1">
      <c r="A26" s="68"/>
      <c r="B26" s="68"/>
      <c r="C26" s="49" t="s">
        <v>49</v>
      </c>
      <c r="D26" s="51" t="s">
        <v>353</v>
      </c>
      <c r="E26" s="352">
        <f t="shared" si="0"/>
        <v>5026</v>
      </c>
      <c r="F26" s="367">
        <v>41</v>
      </c>
      <c r="G26" s="88">
        <v>21</v>
      </c>
      <c r="H26" s="367">
        <f t="shared" si="1"/>
        <v>20</v>
      </c>
      <c r="K26" s="58"/>
      <c r="L26" s="58"/>
      <c r="M26" s="126">
        <v>5006</v>
      </c>
    </row>
    <row r="27" spans="1:13" ht="10.5" customHeight="1">
      <c r="A27" s="68"/>
      <c r="B27" s="68"/>
      <c r="C27" s="49" t="s">
        <v>644</v>
      </c>
      <c r="D27" s="51" t="s">
        <v>191</v>
      </c>
      <c r="E27" s="352">
        <f t="shared" si="0"/>
        <v>5725</v>
      </c>
      <c r="F27" s="367">
        <v>29</v>
      </c>
      <c r="G27" s="88">
        <v>15</v>
      </c>
      <c r="H27" s="367">
        <f t="shared" si="1"/>
        <v>14</v>
      </c>
      <c r="K27" s="58"/>
      <c r="L27" s="58"/>
      <c r="M27" s="126">
        <v>5711</v>
      </c>
    </row>
    <row r="28" spans="1:13" ht="10.5" customHeight="1">
      <c r="A28" s="68"/>
      <c r="B28" s="68"/>
      <c r="C28" s="49" t="s">
        <v>863</v>
      </c>
      <c r="D28" s="51" t="s">
        <v>356</v>
      </c>
      <c r="E28" s="352">
        <f t="shared" si="0"/>
        <v>5727</v>
      </c>
      <c r="F28" s="367">
        <v>15</v>
      </c>
      <c r="G28" s="88">
        <v>19</v>
      </c>
      <c r="H28" s="367">
        <f t="shared" si="1"/>
        <v>-4</v>
      </c>
      <c r="K28" s="58"/>
      <c r="L28" s="58"/>
      <c r="M28" s="126">
        <v>5731</v>
      </c>
    </row>
    <row r="29" spans="1:13" ht="10.5" customHeight="1">
      <c r="A29" s="68"/>
      <c r="B29" s="68"/>
      <c r="C29" s="49"/>
      <c r="D29" s="51"/>
      <c r="E29" s="352"/>
      <c r="F29" s="326"/>
      <c r="G29" s="326"/>
      <c r="H29" s="367"/>
      <c r="K29" s="58"/>
      <c r="L29" s="58"/>
      <c r="M29" s="126"/>
    </row>
    <row r="30" spans="1:13" ht="10.5" customHeight="1">
      <c r="A30" s="68"/>
      <c r="B30" s="68"/>
      <c r="C30" s="49" t="s">
        <v>642</v>
      </c>
      <c r="D30" s="51" t="s">
        <v>870</v>
      </c>
      <c r="E30" s="352">
        <f t="shared" si="0"/>
        <v>4165</v>
      </c>
      <c r="F30" s="367">
        <v>43</v>
      </c>
      <c r="G30" s="88">
        <v>20</v>
      </c>
      <c r="H30" s="367">
        <f t="shared" si="1"/>
        <v>23</v>
      </c>
      <c r="K30" s="58"/>
      <c r="L30" s="58"/>
      <c r="M30" s="126">
        <v>4142</v>
      </c>
    </row>
    <row r="31" spans="1:13" ht="10.5" customHeight="1">
      <c r="A31" s="68"/>
      <c r="B31" s="68"/>
      <c r="C31" s="49" t="s">
        <v>20</v>
      </c>
      <c r="D31" s="51" t="s">
        <v>683</v>
      </c>
      <c r="E31" s="352">
        <f t="shared" si="0"/>
        <v>3912</v>
      </c>
      <c r="F31" s="367">
        <v>24</v>
      </c>
      <c r="G31" s="88">
        <v>18</v>
      </c>
      <c r="H31" s="367">
        <f t="shared" si="1"/>
        <v>6</v>
      </c>
      <c r="K31" s="58"/>
      <c r="L31" s="58"/>
      <c r="M31" s="126">
        <v>3906</v>
      </c>
    </row>
    <row r="32" spans="1:13" ht="10.5" customHeight="1">
      <c r="A32" s="68"/>
      <c r="B32" s="68"/>
      <c r="C32" s="49" t="s">
        <v>21</v>
      </c>
      <c r="D32" s="51" t="s">
        <v>276</v>
      </c>
      <c r="E32" s="352">
        <f t="shared" si="0"/>
        <v>3745</v>
      </c>
      <c r="F32" s="367">
        <v>24</v>
      </c>
      <c r="G32" s="88">
        <v>11</v>
      </c>
      <c r="H32" s="367">
        <f t="shared" si="1"/>
        <v>13</v>
      </c>
      <c r="K32" s="58"/>
      <c r="L32" s="58"/>
      <c r="M32" s="126">
        <v>3732</v>
      </c>
    </row>
    <row r="33" spans="1:13" ht="10.5" customHeight="1">
      <c r="A33" s="68"/>
      <c r="B33" s="68"/>
      <c r="C33" s="49"/>
      <c r="D33" s="51"/>
      <c r="E33" s="352"/>
      <c r="F33" s="326"/>
      <c r="G33" s="326"/>
      <c r="H33" s="367"/>
      <c r="K33" s="58"/>
      <c r="L33" s="58"/>
      <c r="M33" s="126"/>
    </row>
    <row r="34" spans="1:13" ht="10.5" customHeight="1">
      <c r="A34" s="68"/>
      <c r="B34" s="68"/>
      <c r="C34" s="49" t="s">
        <v>22</v>
      </c>
      <c r="D34" s="51" t="s">
        <v>277</v>
      </c>
      <c r="E34" s="352">
        <f t="shared" si="0"/>
        <v>3759</v>
      </c>
      <c r="F34" s="367">
        <v>23</v>
      </c>
      <c r="G34" s="88">
        <v>9</v>
      </c>
      <c r="H34" s="367">
        <f t="shared" si="1"/>
        <v>14</v>
      </c>
      <c r="K34" s="58"/>
      <c r="L34" s="58"/>
      <c r="M34" s="126">
        <v>3745</v>
      </c>
    </row>
    <row r="35" spans="1:13" ht="10.5" customHeight="1">
      <c r="A35" s="68"/>
      <c r="B35" s="68"/>
      <c r="C35" s="49" t="s">
        <v>602</v>
      </c>
      <c r="D35" s="51" t="s">
        <v>30</v>
      </c>
      <c r="E35" s="352">
        <f t="shared" si="0"/>
        <v>3039</v>
      </c>
      <c r="F35" s="367">
        <v>13</v>
      </c>
      <c r="G35" s="88">
        <v>14</v>
      </c>
      <c r="H35" s="367">
        <f t="shared" si="1"/>
        <v>-1</v>
      </c>
      <c r="K35" s="58"/>
      <c r="L35" s="58"/>
      <c r="M35" s="126">
        <v>3040</v>
      </c>
    </row>
    <row r="36" spans="1:13" ht="10.5" customHeight="1">
      <c r="A36" s="68"/>
      <c r="B36" s="68"/>
      <c r="C36" s="49" t="s">
        <v>23</v>
      </c>
      <c r="D36" s="51" t="s">
        <v>278</v>
      </c>
      <c r="E36" s="352">
        <f t="shared" si="0"/>
        <v>3032</v>
      </c>
      <c r="F36" s="367">
        <v>20</v>
      </c>
      <c r="G36" s="88">
        <v>9</v>
      </c>
      <c r="H36" s="367">
        <f t="shared" si="1"/>
        <v>11</v>
      </c>
      <c r="K36" s="58"/>
      <c r="L36" s="58"/>
      <c r="M36" s="126">
        <v>3021</v>
      </c>
    </row>
    <row r="37" spans="1:13" ht="10.5" customHeight="1">
      <c r="A37" s="68"/>
      <c r="B37" s="68"/>
      <c r="C37" s="49"/>
      <c r="D37" s="51"/>
      <c r="E37" s="352"/>
      <c r="F37" s="326"/>
      <c r="G37" s="326"/>
      <c r="H37" s="367"/>
      <c r="K37" s="58"/>
      <c r="L37" s="58"/>
      <c r="M37" s="126"/>
    </row>
    <row r="38" spans="1:13" ht="10.5" customHeight="1">
      <c r="A38" s="68"/>
      <c r="B38" s="68"/>
      <c r="C38" s="49" t="s">
        <v>24</v>
      </c>
      <c r="D38" s="51" t="s">
        <v>279</v>
      </c>
      <c r="E38" s="352">
        <f t="shared" si="0"/>
        <v>3324</v>
      </c>
      <c r="F38" s="367">
        <v>9</v>
      </c>
      <c r="G38" s="88">
        <v>10</v>
      </c>
      <c r="H38" s="367">
        <f t="shared" si="1"/>
        <v>-1</v>
      </c>
      <c r="K38" s="58"/>
      <c r="L38" s="58"/>
      <c r="M38" s="126">
        <v>3325</v>
      </c>
    </row>
    <row r="39" spans="1:13" ht="10.5" customHeight="1">
      <c r="A39" s="68"/>
      <c r="B39" s="68"/>
      <c r="C39" s="49" t="s">
        <v>44</v>
      </c>
      <c r="D39" s="51" t="s">
        <v>280</v>
      </c>
      <c r="E39" s="352">
        <f t="shared" si="0"/>
        <v>4336</v>
      </c>
      <c r="F39" s="367">
        <v>29</v>
      </c>
      <c r="G39" s="88">
        <v>17</v>
      </c>
      <c r="H39" s="367">
        <f t="shared" si="1"/>
        <v>12</v>
      </c>
      <c r="I39" s="68"/>
      <c r="J39" s="90"/>
      <c r="K39" s="58"/>
      <c r="L39" s="58"/>
      <c r="M39" s="126">
        <v>4324</v>
      </c>
    </row>
    <row r="40" spans="1:13" ht="10.5" customHeight="1">
      <c r="A40" s="68"/>
      <c r="B40" s="68"/>
      <c r="C40" s="49" t="s">
        <v>643</v>
      </c>
      <c r="D40" s="51" t="s">
        <v>281</v>
      </c>
      <c r="E40" s="352">
        <f t="shared" si="0"/>
        <v>5420</v>
      </c>
      <c r="F40" s="367">
        <v>24</v>
      </c>
      <c r="G40" s="88">
        <v>11</v>
      </c>
      <c r="H40" s="367">
        <f t="shared" si="1"/>
        <v>13</v>
      </c>
      <c r="I40" s="68"/>
      <c r="J40" s="90"/>
      <c r="K40" s="58"/>
      <c r="L40" s="58"/>
      <c r="M40" s="126">
        <v>5407</v>
      </c>
    </row>
    <row r="41" spans="1:13" ht="10.5" customHeight="1">
      <c r="A41" s="68"/>
      <c r="B41" s="68"/>
      <c r="C41" s="49"/>
      <c r="D41" s="51"/>
      <c r="E41" s="352"/>
      <c r="F41" s="326"/>
      <c r="G41" s="326"/>
      <c r="H41" s="367"/>
      <c r="I41" s="68"/>
      <c r="J41" s="90"/>
      <c r="K41" s="58"/>
      <c r="L41" s="58"/>
      <c r="M41" s="126"/>
    </row>
    <row r="42" spans="1:13" ht="10.5" customHeight="1">
      <c r="A42" s="68"/>
      <c r="B42" s="68"/>
      <c r="C42" s="49" t="s">
        <v>45</v>
      </c>
      <c r="D42" s="51" t="s">
        <v>282</v>
      </c>
      <c r="E42" s="352">
        <f t="shared" si="0"/>
        <v>3277</v>
      </c>
      <c r="F42" s="367">
        <v>14</v>
      </c>
      <c r="G42" s="88">
        <v>17</v>
      </c>
      <c r="H42" s="367">
        <f t="shared" si="1"/>
        <v>-3</v>
      </c>
      <c r="I42" s="68"/>
      <c r="J42" s="90"/>
      <c r="K42" s="58"/>
      <c r="L42" s="58"/>
      <c r="M42" s="126">
        <v>3280</v>
      </c>
    </row>
    <row r="43" spans="1:13" ht="10.5" customHeight="1">
      <c r="A43" s="68"/>
      <c r="B43" s="68"/>
      <c r="C43" s="49" t="s">
        <v>25</v>
      </c>
      <c r="D43" s="51" t="s">
        <v>283</v>
      </c>
      <c r="E43" s="352">
        <f t="shared" si="0"/>
        <v>2432</v>
      </c>
      <c r="F43" s="367">
        <v>7</v>
      </c>
      <c r="G43" s="88">
        <v>11</v>
      </c>
      <c r="H43" s="367">
        <f t="shared" si="1"/>
        <v>-4</v>
      </c>
      <c r="I43" s="68"/>
      <c r="J43" s="90"/>
      <c r="K43" s="58"/>
      <c r="L43" s="58"/>
      <c r="M43" s="126">
        <v>2436</v>
      </c>
    </row>
    <row r="44" spans="1:13" ht="10.5" customHeight="1">
      <c r="A44" s="68"/>
      <c r="B44" s="68"/>
      <c r="C44" s="49" t="s">
        <v>46</v>
      </c>
      <c r="D44" s="51" t="s">
        <v>284</v>
      </c>
      <c r="E44" s="352">
        <f t="shared" si="0"/>
        <v>20798</v>
      </c>
      <c r="F44" s="367">
        <v>806</v>
      </c>
      <c r="G44" s="88">
        <v>62</v>
      </c>
      <c r="H44" s="367">
        <f t="shared" si="1"/>
        <v>744</v>
      </c>
      <c r="I44" s="68"/>
      <c r="J44" s="90"/>
      <c r="K44" s="58"/>
      <c r="L44" s="58"/>
      <c r="M44" s="126">
        <v>20054</v>
      </c>
    </row>
    <row r="45" spans="1:13" ht="10.5" customHeight="1">
      <c r="A45" s="68"/>
      <c r="B45" s="68"/>
      <c r="C45" s="50" t="s">
        <v>26</v>
      </c>
      <c r="D45" s="344" t="s">
        <v>285</v>
      </c>
      <c r="E45" s="353">
        <f t="shared" si="0"/>
        <v>2317</v>
      </c>
      <c r="F45" s="353">
        <v>21</v>
      </c>
      <c r="G45" s="347">
        <v>3</v>
      </c>
      <c r="H45" s="353">
        <f t="shared" si="1"/>
        <v>18</v>
      </c>
      <c r="I45" s="68"/>
      <c r="J45" s="90"/>
      <c r="K45" s="58"/>
      <c r="L45" s="58"/>
      <c r="M45" s="127">
        <v>2299</v>
      </c>
    </row>
    <row r="46" spans="1:13" ht="10.5" customHeight="1">
      <c r="A46" s="68"/>
      <c r="B46" s="68"/>
      <c r="C46" s="90"/>
      <c r="D46" s="90"/>
      <c r="E46" s="90"/>
      <c r="F46" s="277"/>
      <c r="G46" s="113"/>
      <c r="H46" s="90"/>
      <c r="I46" s="68"/>
      <c r="J46" s="93"/>
      <c r="K46" s="58"/>
      <c r="L46" s="58"/>
      <c r="M46" s="93">
        <f>SUM(M22:M45)</f>
        <v>90986</v>
      </c>
    </row>
    <row r="47" spans="1:13" ht="10.5" customHeight="1">
      <c r="A47" s="68"/>
      <c r="B47" s="68"/>
      <c r="C47" s="90"/>
      <c r="D47" s="90"/>
      <c r="E47" s="114" t="s">
        <v>541</v>
      </c>
      <c r="F47" s="114"/>
      <c r="G47" s="114"/>
      <c r="H47" s="114"/>
      <c r="I47" s="68"/>
      <c r="J47" s="68"/>
      <c r="K47" s="58"/>
      <c r="L47" s="58"/>
      <c r="M47" s="58"/>
    </row>
    <row r="48" spans="1:13" ht="10.5" customHeight="1">
      <c r="A48" s="68"/>
      <c r="B48" s="68"/>
      <c r="C48" s="90"/>
      <c r="D48" s="90"/>
      <c r="E48" s="114" t="s">
        <v>537</v>
      </c>
      <c r="F48" s="114"/>
      <c r="G48" s="114"/>
      <c r="H48" s="114"/>
      <c r="I48" s="68"/>
      <c r="J48" s="68"/>
      <c r="K48" s="58"/>
      <c r="L48" s="58"/>
      <c r="M48" s="58"/>
    </row>
    <row r="49" spans="1:13" ht="10.5" customHeight="1">
      <c r="A49" s="68"/>
      <c r="B49" s="68"/>
      <c r="C49" s="90"/>
      <c r="D49" s="90"/>
      <c r="E49" s="278" t="s">
        <v>539</v>
      </c>
      <c r="F49" s="278"/>
      <c r="G49" s="278"/>
      <c r="H49" s="278"/>
      <c r="I49" s="68"/>
      <c r="J49" s="68"/>
      <c r="K49" s="58"/>
      <c r="L49" s="58"/>
      <c r="M49" s="58"/>
    </row>
    <row r="50" spans="1:13" ht="10.5" customHeight="1">
      <c r="A50" s="68"/>
      <c r="B50" s="68"/>
      <c r="C50" s="90"/>
      <c r="D50" s="90"/>
      <c r="E50" s="278" t="s">
        <v>540</v>
      </c>
      <c r="F50" s="278"/>
      <c r="G50" s="278"/>
      <c r="H50" s="278"/>
      <c r="I50" s="68"/>
      <c r="J50" s="68"/>
      <c r="K50" s="58"/>
      <c r="L50" s="58"/>
      <c r="M50" s="58"/>
    </row>
    <row r="51" spans="1:13" ht="10.5" customHeight="1">
      <c r="A51" s="58"/>
      <c r="B51" s="58"/>
      <c r="C51" s="49"/>
      <c r="D51" s="49"/>
      <c r="E51" s="49"/>
      <c r="F51" s="49"/>
      <c r="G51" s="49"/>
      <c r="H51" s="49"/>
      <c r="I51" s="58"/>
      <c r="J51" s="68"/>
      <c r="K51" s="58"/>
      <c r="L51" s="58"/>
      <c r="M51" s="58"/>
    </row>
    <row r="52" spans="1:13" ht="12.75">
      <c r="A52" s="57"/>
      <c r="B52" s="57"/>
      <c r="C52" s="57"/>
      <c r="D52" s="57"/>
      <c r="E52" s="57"/>
      <c r="F52" s="57"/>
      <c r="G52" s="57"/>
      <c r="H52" s="57"/>
      <c r="I52" s="57"/>
      <c r="J52" s="80"/>
      <c r="K52" s="58"/>
      <c r="L52" s="58"/>
      <c r="M52" s="58"/>
    </row>
    <row r="53" spans="1:13" ht="12.75">
      <c r="A53" s="58"/>
      <c r="B53" s="58"/>
      <c r="C53" s="58"/>
      <c r="D53" s="58"/>
      <c r="E53" s="58"/>
      <c r="F53" s="58"/>
      <c r="G53" s="58"/>
      <c r="H53" s="58"/>
      <c r="I53" s="58"/>
      <c r="J53" s="68"/>
      <c r="K53" s="57"/>
      <c r="L53" s="57"/>
      <c r="M53" s="58"/>
    </row>
    <row r="54" spans="1:11" ht="12.75">
      <c r="A54" s="57"/>
      <c r="B54" s="57"/>
      <c r="C54" s="57"/>
      <c r="D54" s="57"/>
      <c r="E54" s="57"/>
      <c r="F54" s="57"/>
      <c r="G54" s="57"/>
      <c r="H54" s="57"/>
      <c r="I54" s="57"/>
      <c r="J54" s="80"/>
      <c r="K54" s="57"/>
    </row>
    <row r="58" spans="1:11" ht="12.75">
      <c r="A58" s="57"/>
      <c r="B58" s="57"/>
      <c r="C58" s="57"/>
      <c r="D58" s="57"/>
      <c r="E58" s="57"/>
      <c r="F58" s="57"/>
      <c r="G58" s="57"/>
      <c r="H58" s="57"/>
      <c r="I58" s="57"/>
      <c r="J58" s="80"/>
      <c r="K58" s="58"/>
    </row>
  </sheetData>
  <sheetProtection/>
  <mergeCells count="4">
    <mergeCell ref="E1:G1"/>
    <mergeCell ref="E2:G2"/>
    <mergeCell ref="C19:H19"/>
    <mergeCell ref="C3:D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K149"/>
  <sheetViews>
    <sheetView zoomScalePageLayoutView="0" workbookViewId="0" topLeftCell="A102">
      <selection activeCell="B150" sqref="B150"/>
    </sheetView>
  </sheetViews>
  <sheetFormatPr defaultColWidth="9.00390625" defaultRowHeight="12.75"/>
  <cols>
    <col min="1" max="1" width="7.7539062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8" customWidth="1"/>
    <col min="33" max="33" width="33.25390625" style="58" customWidth="1"/>
    <col min="34" max="16384" width="9.125" style="58" customWidth="1"/>
  </cols>
  <sheetData>
    <row r="2" spans="6:37" ht="12.75">
      <c r="F2" s="273" t="s">
        <v>34</v>
      </c>
      <c r="G2" s="230"/>
      <c r="H2" s="235"/>
      <c r="I2" s="235"/>
      <c r="J2" s="235"/>
      <c r="AG2" s="70" t="s">
        <v>107</v>
      </c>
      <c r="AH2" s="66"/>
      <c r="AI2" s="66"/>
      <c r="AJ2" s="66"/>
      <c r="AK2" s="66"/>
    </row>
    <row r="3" spans="6:37" ht="12.75">
      <c r="F3" s="274" t="s">
        <v>35</v>
      </c>
      <c r="G3" s="230"/>
      <c r="H3" s="235"/>
      <c r="I3" s="235"/>
      <c r="J3" s="235"/>
      <c r="AG3" s="73" t="s">
        <v>787</v>
      </c>
      <c r="AH3" s="69"/>
      <c r="AI3" s="69"/>
      <c r="AJ3" s="69"/>
      <c r="AK3" s="69"/>
    </row>
    <row r="4" spans="6:37" ht="20.25" customHeight="1">
      <c r="F4" s="274"/>
      <c r="G4" s="230"/>
      <c r="H4" s="235"/>
      <c r="I4" s="235"/>
      <c r="J4" s="235"/>
      <c r="AG4" s="428"/>
      <c r="AH4" s="429"/>
      <c r="AI4" s="429"/>
      <c r="AJ4" s="429"/>
      <c r="AK4" s="429"/>
    </row>
    <row r="5" spans="3:37" ht="18.75" customHeight="1">
      <c r="C5" s="252" t="s">
        <v>36</v>
      </c>
      <c r="D5" s="171"/>
      <c r="E5" s="235"/>
      <c r="F5" s="235"/>
      <c r="G5" s="235"/>
      <c r="H5" s="235"/>
      <c r="I5" s="235"/>
      <c r="J5" s="235"/>
      <c r="K5" s="235"/>
      <c r="L5" s="235"/>
      <c r="AG5" s="60"/>
      <c r="AH5" s="59" t="s">
        <v>407</v>
      </c>
      <c r="AI5" s="74"/>
      <c r="AJ5" s="60" t="s">
        <v>405</v>
      </c>
      <c r="AK5" s="60"/>
    </row>
    <row r="6" spans="3:37" ht="15.75" customHeight="1">
      <c r="C6" s="219" t="s">
        <v>37</v>
      </c>
      <c r="D6" s="252"/>
      <c r="E6" s="235"/>
      <c r="F6" s="235"/>
      <c r="G6" s="235"/>
      <c r="H6" s="235"/>
      <c r="I6" s="235"/>
      <c r="J6" s="235"/>
      <c r="K6" s="235"/>
      <c r="L6" s="235"/>
      <c r="AG6" s="61"/>
      <c r="AH6" s="71" t="s">
        <v>496</v>
      </c>
      <c r="AI6" s="71" t="s">
        <v>495</v>
      </c>
      <c r="AJ6" s="67" t="s">
        <v>288</v>
      </c>
      <c r="AK6" s="61"/>
    </row>
    <row r="7" spans="3:37" ht="15.75" customHeight="1">
      <c r="C7" s="219"/>
      <c r="D7" s="252"/>
      <c r="E7" s="235"/>
      <c r="F7" s="235"/>
      <c r="G7" s="235"/>
      <c r="H7" s="235"/>
      <c r="I7" s="235"/>
      <c r="J7" s="235"/>
      <c r="K7" s="235"/>
      <c r="L7" s="235"/>
      <c r="AG7" s="62"/>
      <c r="AH7" s="430"/>
      <c r="AI7" s="430"/>
      <c r="AJ7" s="430"/>
      <c r="AK7" s="62"/>
    </row>
    <row r="8" spans="2:37" ht="44.25" customHeight="1">
      <c r="B8" s="250" t="s">
        <v>111</v>
      </c>
      <c r="C8" s="275" t="s">
        <v>966</v>
      </c>
      <c r="D8" s="249" t="s">
        <v>882</v>
      </c>
      <c r="E8" s="249" t="s">
        <v>502</v>
      </c>
      <c r="F8" s="249" t="s">
        <v>14</v>
      </c>
      <c r="G8" s="249" t="s">
        <v>789</v>
      </c>
      <c r="H8" s="249" t="s">
        <v>484</v>
      </c>
      <c r="I8" s="249" t="s">
        <v>236</v>
      </c>
      <c r="J8" s="249" t="s">
        <v>1142</v>
      </c>
      <c r="K8" s="276" t="s">
        <v>703</v>
      </c>
      <c r="L8" s="250" t="s">
        <v>704</v>
      </c>
      <c r="AG8" s="58" t="s">
        <v>408</v>
      </c>
      <c r="AH8" s="63">
        <v>212139.6</v>
      </c>
      <c r="AI8" s="63">
        <f>SUM(AI9:AI10)</f>
        <v>88136</v>
      </c>
      <c r="AJ8" s="63">
        <f>AI8/AH8*100</f>
        <v>41.54622710705592</v>
      </c>
      <c r="AK8" s="58" t="s">
        <v>409</v>
      </c>
    </row>
    <row r="9" spans="2:37" ht="12" customHeight="1" hidden="1">
      <c r="B9" s="49" t="s">
        <v>238</v>
      </c>
      <c r="C9" s="89">
        <f>SUM(D9+E9+F9+G9+H9+J9+K9+L9)</f>
        <v>309.6</v>
      </c>
      <c r="D9" s="89">
        <v>222</v>
      </c>
      <c r="E9" s="49">
        <v>23.3</v>
      </c>
      <c r="F9" s="49">
        <v>2.3</v>
      </c>
      <c r="H9" s="49">
        <v>51.8</v>
      </c>
      <c r="K9" s="49">
        <v>10.2</v>
      </c>
      <c r="AG9" s="58" t="s">
        <v>410</v>
      </c>
      <c r="AI9" s="58">
        <v>55514.1</v>
      </c>
      <c r="AK9" s="58" t="s">
        <v>136</v>
      </c>
    </row>
    <row r="10" spans="2:37" ht="6" customHeight="1" hidden="1">
      <c r="B10" s="49" t="s">
        <v>239</v>
      </c>
      <c r="C10" s="49">
        <f>SUM(D10+E10+F10+G10+H10+J10+K10+L10)</f>
        <v>1019.1</v>
      </c>
      <c r="D10" s="49">
        <v>599.1</v>
      </c>
      <c r="E10" s="49">
        <v>15.6</v>
      </c>
      <c r="F10" s="89">
        <v>213</v>
      </c>
      <c r="H10" s="49">
        <v>146.3</v>
      </c>
      <c r="K10" s="49">
        <v>37.6</v>
      </c>
      <c r="L10" s="49">
        <v>7.5</v>
      </c>
      <c r="AG10" s="58" t="s">
        <v>491</v>
      </c>
      <c r="AI10" s="63">
        <v>32621.9</v>
      </c>
      <c r="AK10" s="58" t="s">
        <v>492</v>
      </c>
    </row>
    <row r="11" spans="2:37" ht="9.75" customHeight="1">
      <c r="B11" s="52" t="s">
        <v>240</v>
      </c>
      <c r="C11" s="131">
        <f>SUM(D11+E11+F11+G11+H11+J11+K11+L11)</f>
        <v>740.4999999999999</v>
      </c>
      <c r="D11" s="52">
        <v>295.8</v>
      </c>
      <c r="E11" s="52">
        <v>13.1</v>
      </c>
      <c r="F11" s="52">
        <v>356.1</v>
      </c>
      <c r="G11" s="52"/>
      <c r="H11" s="52">
        <v>35.4</v>
      </c>
      <c r="I11" s="52">
        <v>46.6</v>
      </c>
      <c r="J11" s="52"/>
      <c r="K11" s="52">
        <v>39.3</v>
      </c>
      <c r="L11" s="52">
        <v>0.8</v>
      </c>
      <c r="AG11" s="58" t="s">
        <v>568</v>
      </c>
      <c r="AI11" s="63">
        <v>33289</v>
      </c>
      <c r="AK11" s="58" t="s">
        <v>569</v>
      </c>
    </row>
    <row r="12" spans="2:35" ht="9.75" customHeight="1">
      <c r="B12" s="52" t="s">
        <v>56</v>
      </c>
      <c r="C12" s="131">
        <f>SUM(D12+E12+F12+G12+H12+J12+K12+L12)</f>
        <v>933.7</v>
      </c>
      <c r="D12" s="52">
        <v>423.2</v>
      </c>
      <c r="E12" s="52">
        <v>14.7</v>
      </c>
      <c r="F12" s="52">
        <v>392.4</v>
      </c>
      <c r="G12" s="52"/>
      <c r="H12" s="52">
        <v>39.7</v>
      </c>
      <c r="I12" s="52">
        <v>42.6</v>
      </c>
      <c r="J12" s="131"/>
      <c r="K12" s="52">
        <v>63.7</v>
      </c>
      <c r="L12" s="52"/>
      <c r="AI12" s="63"/>
    </row>
    <row r="13" spans="2:12" ht="9.75" customHeight="1">
      <c r="B13" s="52" t="s">
        <v>654</v>
      </c>
      <c r="C13" s="131">
        <f>SUM(D13+E13+F13+G13+H13+J13+K13+L13+I13)</f>
        <v>954.6000000000001</v>
      </c>
      <c r="D13" s="131">
        <v>409.1</v>
      </c>
      <c r="E13" s="52">
        <v>14.5</v>
      </c>
      <c r="F13" s="52">
        <v>385.6</v>
      </c>
      <c r="G13" s="52"/>
      <c r="H13" s="131">
        <v>66.2</v>
      </c>
      <c r="I13" s="131">
        <v>10.4</v>
      </c>
      <c r="J13" s="52"/>
      <c r="K13" s="131">
        <v>66.2</v>
      </c>
      <c r="L13" s="52">
        <v>2.6</v>
      </c>
    </row>
    <row r="14" spans="2:19" ht="9.75" customHeight="1">
      <c r="B14" s="52" t="s">
        <v>903</v>
      </c>
      <c r="C14" s="131">
        <f>SUM(D14+E14+F14+G14+H14+J14+K14+L14+I14)</f>
        <v>767.8000000000001</v>
      </c>
      <c r="D14" s="131">
        <v>253.7</v>
      </c>
      <c r="E14" s="52">
        <v>14.4</v>
      </c>
      <c r="F14" s="52">
        <v>356.6</v>
      </c>
      <c r="G14" s="52"/>
      <c r="H14" s="131">
        <v>83.5</v>
      </c>
      <c r="I14" s="52">
        <v>6.4</v>
      </c>
      <c r="J14" s="52">
        <v>10.3</v>
      </c>
      <c r="K14" s="52">
        <v>30.2</v>
      </c>
      <c r="L14" s="52">
        <v>12.7</v>
      </c>
      <c r="M14" s="52"/>
      <c r="N14" s="62"/>
      <c r="O14" s="62"/>
      <c r="P14" s="62"/>
      <c r="Q14" s="62"/>
      <c r="R14" s="62"/>
      <c r="S14" s="62"/>
    </row>
    <row r="15" spans="2:19" ht="9.75" customHeight="1">
      <c r="B15" s="52" t="s">
        <v>1020</v>
      </c>
      <c r="C15" s="131">
        <v>744.6</v>
      </c>
      <c r="D15" s="52">
        <v>146.7</v>
      </c>
      <c r="E15" s="131">
        <v>13.2</v>
      </c>
      <c r="F15" s="131">
        <v>337.9</v>
      </c>
      <c r="G15" s="52">
        <v>93.2</v>
      </c>
      <c r="H15" s="52">
        <v>83.7</v>
      </c>
      <c r="I15" s="52">
        <v>34.9</v>
      </c>
      <c r="J15" s="52">
        <v>3.1</v>
      </c>
      <c r="K15" s="52">
        <v>26.1</v>
      </c>
      <c r="L15" s="52">
        <v>5.8</v>
      </c>
      <c r="M15" s="52"/>
      <c r="N15" s="62"/>
      <c r="O15" s="62"/>
      <c r="P15" s="62"/>
      <c r="Q15" s="62"/>
      <c r="R15" s="62"/>
      <c r="S15" s="62"/>
    </row>
    <row r="16" spans="2:36" ht="9.75" customHeight="1">
      <c r="B16" s="52" t="s">
        <v>953</v>
      </c>
      <c r="C16" s="131">
        <f>SUM(D16:L16)</f>
        <v>790.2</v>
      </c>
      <c r="D16" s="52">
        <v>81.8</v>
      </c>
      <c r="E16" s="131">
        <v>18</v>
      </c>
      <c r="F16" s="131">
        <v>457.5</v>
      </c>
      <c r="G16" s="52">
        <v>105.1</v>
      </c>
      <c r="H16" s="52">
        <v>78.7</v>
      </c>
      <c r="I16" s="52">
        <v>29.3</v>
      </c>
      <c r="J16" s="52"/>
      <c r="K16" s="52">
        <v>17.1</v>
      </c>
      <c r="L16" s="52">
        <v>2.7</v>
      </c>
      <c r="M16" s="52"/>
      <c r="AH16" s="63"/>
      <c r="AI16" s="63"/>
      <c r="AJ16" s="63"/>
    </row>
    <row r="17" spans="1:36" s="62" customFormat="1" ht="9.75" customHeight="1">
      <c r="A17" s="52"/>
      <c r="B17" s="52" t="s">
        <v>802</v>
      </c>
      <c r="C17" s="131">
        <v>744.6</v>
      </c>
      <c r="D17" s="52">
        <v>137.4</v>
      </c>
      <c r="E17" s="131">
        <v>13.9</v>
      </c>
      <c r="F17" s="131">
        <v>519.9</v>
      </c>
      <c r="G17" s="52">
        <v>143</v>
      </c>
      <c r="H17" s="52">
        <v>99.5</v>
      </c>
      <c r="I17" s="52"/>
      <c r="J17" s="52"/>
      <c r="K17" s="52">
        <v>30.8</v>
      </c>
      <c r="L17" s="52">
        <v>3.7</v>
      </c>
      <c r="M17" s="52"/>
      <c r="AH17" s="356"/>
      <c r="AI17" s="356"/>
      <c r="AJ17" s="356"/>
    </row>
    <row r="18" spans="2:36" ht="9.75" customHeight="1">
      <c r="B18" s="52" t="s">
        <v>178</v>
      </c>
      <c r="C18" s="131">
        <v>1717.1</v>
      </c>
      <c r="D18" s="52">
        <v>805.8</v>
      </c>
      <c r="E18" s="131">
        <v>16</v>
      </c>
      <c r="F18" s="131">
        <v>607.7</v>
      </c>
      <c r="G18" s="52">
        <v>149.3</v>
      </c>
      <c r="H18" s="52">
        <v>100.9</v>
      </c>
      <c r="I18" s="52"/>
      <c r="J18" s="52"/>
      <c r="K18" s="52">
        <v>36.8</v>
      </c>
      <c r="L18" s="52">
        <v>0.6</v>
      </c>
      <c r="M18" s="52"/>
      <c r="AH18" s="63"/>
      <c r="AI18" s="63"/>
      <c r="AJ18" s="63"/>
    </row>
    <row r="19" spans="2:36" ht="9.75" customHeight="1">
      <c r="B19" s="52" t="s">
        <v>1035</v>
      </c>
      <c r="C19" s="131">
        <v>3319.4</v>
      </c>
      <c r="D19" s="131">
        <v>1971.5</v>
      </c>
      <c r="E19" s="131">
        <v>18.6</v>
      </c>
      <c r="F19" s="131">
        <v>882.9</v>
      </c>
      <c r="G19" s="52">
        <v>247.6</v>
      </c>
      <c r="H19" s="131">
        <v>128.8</v>
      </c>
      <c r="I19" s="52"/>
      <c r="J19" s="52"/>
      <c r="K19" s="131">
        <v>63.5</v>
      </c>
      <c r="L19" s="52">
        <v>6.5</v>
      </c>
      <c r="M19" s="52"/>
      <c r="AH19" s="63"/>
      <c r="AI19" s="63"/>
      <c r="AJ19" s="63"/>
    </row>
    <row r="20" spans="2:36" ht="9.75" customHeight="1">
      <c r="B20" s="52" t="s">
        <v>1036</v>
      </c>
      <c r="C20" s="131">
        <v>4027.0000000000005</v>
      </c>
      <c r="D20" s="131">
        <v>2257.2000000000003</v>
      </c>
      <c r="E20" s="131">
        <v>15.1</v>
      </c>
      <c r="F20" s="131">
        <v>1195.6</v>
      </c>
      <c r="G20" s="52">
        <v>370.8</v>
      </c>
      <c r="H20" s="131">
        <v>115.5</v>
      </c>
      <c r="I20" s="52">
        <v>0</v>
      </c>
      <c r="J20" s="52"/>
      <c r="K20" s="131">
        <v>56.4</v>
      </c>
      <c r="L20" s="52">
        <v>16.4</v>
      </c>
      <c r="M20" s="52"/>
      <c r="AH20" s="63"/>
      <c r="AI20" s="63"/>
      <c r="AJ20" s="63"/>
    </row>
    <row r="21" spans="2:36" ht="9.75" customHeight="1">
      <c r="B21" s="50" t="s">
        <v>1037</v>
      </c>
      <c r="C21" s="349">
        <v>4255.1</v>
      </c>
      <c r="D21" s="349">
        <v>2126.6</v>
      </c>
      <c r="E21" s="349">
        <v>17.6</v>
      </c>
      <c r="F21" s="349">
        <v>1478</v>
      </c>
      <c r="G21" s="50">
        <v>450.5</v>
      </c>
      <c r="H21" s="349">
        <v>119</v>
      </c>
      <c r="I21" s="50">
        <v>0</v>
      </c>
      <c r="J21" s="50"/>
      <c r="K21" s="349">
        <v>61.7</v>
      </c>
      <c r="L21" s="50">
        <v>1.7</v>
      </c>
      <c r="M21" s="52"/>
      <c r="AH21" s="63"/>
      <c r="AI21" s="63"/>
      <c r="AJ21" s="63"/>
    </row>
    <row r="22" spans="2:12" ht="9.75" customHeight="1" hidden="1">
      <c r="B22" s="52" t="s">
        <v>1032</v>
      </c>
      <c r="C22" s="131" t="e">
        <f>SUM(D22:L22)</f>
        <v>#REF!</v>
      </c>
      <c r="D22" s="131">
        <v>26</v>
      </c>
      <c r="E22" s="131">
        <v>2.9</v>
      </c>
      <c r="F22" s="131" t="e">
        <f>#REF!</f>
        <v>#REF!</v>
      </c>
      <c r="G22" s="52">
        <v>66.5</v>
      </c>
      <c r="H22" s="131">
        <v>17.3</v>
      </c>
      <c r="I22" s="52" t="e">
        <f>#REF!</f>
        <v>#REF!</v>
      </c>
      <c r="J22" s="52"/>
      <c r="K22" s="131">
        <v>13.3</v>
      </c>
      <c r="L22" s="52">
        <v>0.1</v>
      </c>
    </row>
    <row r="23" spans="2:12" ht="9.75" customHeight="1" hidden="1">
      <c r="B23" s="52" t="s">
        <v>1038</v>
      </c>
      <c r="C23" s="131" t="e">
        <f>SUM(D23:L23)</f>
        <v>#REF!</v>
      </c>
      <c r="D23" s="131">
        <v>38.2</v>
      </c>
      <c r="E23" s="131">
        <v>4.5</v>
      </c>
      <c r="F23" s="131">
        <v>507.6</v>
      </c>
      <c r="G23" s="52">
        <v>99.9</v>
      </c>
      <c r="H23" s="131">
        <v>22</v>
      </c>
      <c r="I23" s="52" t="e">
        <f>#REF!</f>
        <v>#REF!</v>
      </c>
      <c r="J23" s="52"/>
      <c r="K23" s="131">
        <v>18.9</v>
      </c>
      <c r="L23" s="52">
        <v>0.1</v>
      </c>
    </row>
    <row r="24" spans="2:12" ht="9.75" customHeight="1" hidden="1">
      <c r="B24" s="52" t="s">
        <v>1040</v>
      </c>
      <c r="C24" s="131">
        <f aca="true" t="shared" si="0" ref="C24:C31">SUM(D24:L24)</f>
        <v>925.7</v>
      </c>
      <c r="D24" s="131">
        <v>61.4</v>
      </c>
      <c r="E24" s="131">
        <v>5.3</v>
      </c>
      <c r="F24" s="131">
        <v>676.8</v>
      </c>
      <c r="G24" s="52">
        <v>131.7</v>
      </c>
      <c r="H24" s="131">
        <v>29.6</v>
      </c>
      <c r="I24" s="52">
        <v>0</v>
      </c>
      <c r="J24" s="52"/>
      <c r="K24" s="131">
        <v>20.8</v>
      </c>
      <c r="L24" s="52">
        <v>0.1</v>
      </c>
    </row>
    <row r="25" spans="2:12" ht="9.75" customHeight="1" hidden="1">
      <c r="B25" s="52" t="s">
        <v>1046</v>
      </c>
      <c r="C25" s="131">
        <f t="shared" si="0"/>
        <v>982.3</v>
      </c>
      <c r="D25" s="131">
        <v>66.4</v>
      </c>
      <c r="E25" s="131">
        <v>6.2</v>
      </c>
      <c r="F25" s="131">
        <v>676.8</v>
      </c>
      <c r="G25" s="52">
        <v>163.9</v>
      </c>
      <c r="H25" s="131">
        <v>44.8</v>
      </c>
      <c r="I25" s="52">
        <v>0</v>
      </c>
      <c r="J25" s="52"/>
      <c r="K25" s="131">
        <v>24</v>
      </c>
      <c r="L25" s="52">
        <v>0.2</v>
      </c>
    </row>
    <row r="26" spans="2:12" ht="9.75" customHeight="1" hidden="1">
      <c r="B26" s="52" t="s">
        <v>1055</v>
      </c>
      <c r="C26" s="131">
        <f t="shared" si="0"/>
        <v>1041</v>
      </c>
      <c r="D26" s="131">
        <v>95.7</v>
      </c>
      <c r="E26" s="131">
        <v>6.7</v>
      </c>
      <c r="F26" s="131">
        <v>676.8</v>
      </c>
      <c r="G26" s="52">
        <v>179.9</v>
      </c>
      <c r="H26" s="131">
        <v>52</v>
      </c>
      <c r="I26" s="52">
        <v>0</v>
      </c>
      <c r="J26" s="52"/>
      <c r="K26" s="131">
        <v>29.7</v>
      </c>
      <c r="L26" s="52">
        <v>0.2</v>
      </c>
    </row>
    <row r="27" spans="2:12" ht="9.75" customHeight="1" hidden="1">
      <c r="B27" s="52" t="s">
        <v>1058</v>
      </c>
      <c r="C27" s="131">
        <f t="shared" si="0"/>
        <v>1090.4999999999998</v>
      </c>
      <c r="D27" s="131">
        <v>124.8</v>
      </c>
      <c r="E27" s="131">
        <v>6.7</v>
      </c>
      <c r="F27" s="131">
        <v>676.8</v>
      </c>
      <c r="G27" s="52">
        <v>196.2</v>
      </c>
      <c r="H27" s="131">
        <v>52.3</v>
      </c>
      <c r="I27" s="52">
        <v>0</v>
      </c>
      <c r="J27" s="52"/>
      <c r="K27" s="131">
        <v>31.6</v>
      </c>
      <c r="L27" s="52">
        <v>2.1</v>
      </c>
    </row>
    <row r="28" spans="2:12" ht="9.75" customHeight="1" hidden="1">
      <c r="B28" s="52" t="s">
        <v>1061</v>
      </c>
      <c r="C28" s="131">
        <f t="shared" si="0"/>
        <v>1124.5999999999997</v>
      </c>
      <c r="D28" s="131">
        <v>137.7</v>
      </c>
      <c r="E28" s="131">
        <v>6.7</v>
      </c>
      <c r="F28" s="131">
        <v>676.8</v>
      </c>
      <c r="G28" s="52">
        <v>211</v>
      </c>
      <c r="H28" s="131">
        <v>55.2</v>
      </c>
      <c r="I28" s="52">
        <v>0</v>
      </c>
      <c r="J28" s="52"/>
      <c r="K28" s="131">
        <v>35.1</v>
      </c>
      <c r="L28" s="52">
        <v>2.1</v>
      </c>
    </row>
    <row r="29" spans="1:13" s="62" customFormat="1" ht="9.75" customHeight="1" hidden="1">
      <c r="A29" s="52"/>
      <c r="B29" s="52" t="s">
        <v>1063</v>
      </c>
      <c r="C29" s="131">
        <f>SUM(D29:L29)</f>
        <v>2106.4</v>
      </c>
      <c r="D29" s="131">
        <v>1076.8</v>
      </c>
      <c r="E29" s="131">
        <v>7.4</v>
      </c>
      <c r="F29" s="131">
        <v>676.8</v>
      </c>
      <c r="G29" s="52">
        <v>225.8</v>
      </c>
      <c r="H29" s="131">
        <v>71.1</v>
      </c>
      <c r="I29" s="52">
        <v>0</v>
      </c>
      <c r="J29" s="52"/>
      <c r="K29" s="131">
        <v>41.3</v>
      </c>
      <c r="L29" s="52">
        <v>7.2</v>
      </c>
      <c r="M29" s="52"/>
    </row>
    <row r="30" spans="2:12" ht="9.75" customHeight="1" hidden="1">
      <c r="B30" s="52" t="s">
        <v>1072</v>
      </c>
      <c r="C30" s="131">
        <f t="shared" si="0"/>
        <v>2942.7000000000007</v>
      </c>
      <c r="D30" s="131">
        <v>1681.5</v>
      </c>
      <c r="E30" s="131">
        <v>13</v>
      </c>
      <c r="F30" s="131">
        <v>845.8</v>
      </c>
      <c r="G30" s="52">
        <v>255.8</v>
      </c>
      <c r="H30" s="131">
        <v>83.9</v>
      </c>
      <c r="I30" s="52">
        <v>0</v>
      </c>
      <c r="J30" s="52"/>
      <c r="K30" s="131">
        <v>48.4</v>
      </c>
      <c r="L30" s="52">
        <v>14.3</v>
      </c>
    </row>
    <row r="31" spans="2:12" ht="9.75" customHeight="1" hidden="1">
      <c r="B31" s="52" t="s">
        <v>1074</v>
      </c>
      <c r="C31" s="131">
        <f t="shared" si="0"/>
        <v>3704.3999999999996</v>
      </c>
      <c r="D31" s="131">
        <v>2219.1</v>
      </c>
      <c r="E31" s="131">
        <v>13.9</v>
      </c>
      <c r="F31" s="131">
        <v>1006.7</v>
      </c>
      <c r="G31" s="52">
        <v>306.1</v>
      </c>
      <c r="H31" s="131">
        <v>90.5</v>
      </c>
      <c r="I31" s="52"/>
      <c r="J31" s="52"/>
      <c r="K31" s="131">
        <v>51.7</v>
      </c>
      <c r="L31" s="52">
        <v>16.4</v>
      </c>
    </row>
    <row r="32" spans="2:12" ht="9.75" customHeight="1" hidden="1">
      <c r="B32" s="52" t="s">
        <v>1077</v>
      </c>
      <c r="C32" s="131">
        <f>SUM(D32:L32)</f>
        <v>4027</v>
      </c>
      <c r="D32" s="131">
        <v>2257.2</v>
      </c>
      <c r="E32" s="131">
        <v>15.1</v>
      </c>
      <c r="F32" s="131">
        <v>1195.6</v>
      </c>
      <c r="G32" s="52">
        <v>370.8</v>
      </c>
      <c r="H32" s="131">
        <v>115.5</v>
      </c>
      <c r="I32" s="52"/>
      <c r="J32" s="52"/>
      <c r="K32" s="131">
        <v>56.4</v>
      </c>
      <c r="L32" s="52">
        <v>16.4</v>
      </c>
    </row>
    <row r="33" spans="2:12" ht="9.75" customHeight="1">
      <c r="B33" s="52" t="s">
        <v>186</v>
      </c>
      <c r="C33" s="131">
        <f>SUM(D33:L33)</f>
        <v>285.2</v>
      </c>
      <c r="D33" s="131">
        <v>8.7</v>
      </c>
      <c r="E33" s="131">
        <v>1.3</v>
      </c>
      <c r="F33" s="131">
        <v>229.8</v>
      </c>
      <c r="G33" s="52">
        <v>32.8</v>
      </c>
      <c r="H33" s="131">
        <v>4.4</v>
      </c>
      <c r="I33" s="52">
        <v>0</v>
      </c>
      <c r="J33" s="52"/>
      <c r="K33" s="131">
        <v>8</v>
      </c>
      <c r="L33" s="52">
        <v>0.2</v>
      </c>
    </row>
    <row r="34" spans="2:12" ht="9.75" customHeight="1" hidden="1">
      <c r="B34" s="52" t="s">
        <v>1080</v>
      </c>
      <c r="C34" s="131" t="e">
        <f aca="true" t="shared" si="1" ref="C34:C45">SUM(D34:L34)</f>
        <v>#REF!</v>
      </c>
      <c r="D34" s="131" t="e">
        <f>#REF!+#REF!+#REF!+#REF!+#REF!+#REF!</f>
        <v>#REF!</v>
      </c>
      <c r="E34" s="131" t="e">
        <f>#REF!+#REF!</f>
        <v>#REF!</v>
      </c>
      <c r="F34" s="131" t="e">
        <f>#REF!</f>
        <v>#REF!</v>
      </c>
      <c r="G34" s="52" t="e">
        <f>#REF!</f>
        <v>#REF!</v>
      </c>
      <c r="H34" s="131" t="e">
        <f>#REF!+#REF!</f>
        <v>#REF!</v>
      </c>
      <c r="I34" s="52">
        <v>1</v>
      </c>
      <c r="J34" s="52"/>
      <c r="K34" s="131" t="e">
        <f>#REF!</f>
        <v>#REF!</v>
      </c>
      <c r="L34" s="52" t="e">
        <f>#REF!</f>
        <v>#REF!</v>
      </c>
    </row>
    <row r="35" spans="2:12" ht="9.75" customHeight="1" hidden="1">
      <c r="B35" s="52" t="s">
        <v>1081</v>
      </c>
      <c r="C35" s="131" t="e">
        <f t="shared" si="1"/>
        <v>#REF!</v>
      </c>
      <c r="D35" s="131" t="e">
        <f>#REF!+#REF!+#REF!+#REF!+#REF!+#REF!</f>
        <v>#REF!</v>
      </c>
      <c r="E35" s="131" t="e">
        <f>#REF!+#REF!</f>
        <v>#REF!</v>
      </c>
      <c r="F35" s="131" t="e">
        <f>#REF!</f>
        <v>#REF!</v>
      </c>
      <c r="G35" s="52" t="e">
        <f>#REF!</f>
        <v>#REF!</v>
      </c>
      <c r="H35" s="131" t="e">
        <f>#REF!+#REF!</f>
        <v>#REF!</v>
      </c>
      <c r="I35" s="52">
        <v>2</v>
      </c>
      <c r="J35" s="52"/>
      <c r="K35" s="131" t="e">
        <f>#REF!</f>
        <v>#REF!</v>
      </c>
      <c r="L35" s="52" t="e">
        <f>#REF!</f>
        <v>#REF!</v>
      </c>
    </row>
    <row r="36" spans="2:12" ht="9.75" customHeight="1" hidden="1">
      <c r="B36" s="52" t="s">
        <v>1082</v>
      </c>
      <c r="C36" s="131" t="e">
        <f t="shared" si="1"/>
        <v>#REF!</v>
      </c>
      <c r="D36" s="131" t="e">
        <f>#REF!+#REF!+#REF!+#REF!+#REF!+#REF!</f>
        <v>#REF!</v>
      </c>
      <c r="E36" s="131" t="e">
        <f>#REF!+#REF!</f>
        <v>#REF!</v>
      </c>
      <c r="F36" s="131" t="e">
        <f>#REF!</f>
        <v>#REF!</v>
      </c>
      <c r="G36" s="52" t="e">
        <f>#REF!</f>
        <v>#REF!</v>
      </c>
      <c r="H36" s="131" t="e">
        <f>#REF!+#REF!</f>
        <v>#REF!</v>
      </c>
      <c r="I36" s="52">
        <v>3</v>
      </c>
      <c r="J36" s="52"/>
      <c r="K36" s="131" t="e">
        <f>#REF!</f>
        <v>#REF!</v>
      </c>
      <c r="L36" s="52" t="e">
        <f>#REF!</f>
        <v>#REF!</v>
      </c>
    </row>
    <row r="37" spans="2:12" ht="9.75" customHeight="1" hidden="1">
      <c r="B37" s="52" t="s">
        <v>1083</v>
      </c>
      <c r="C37" s="131" t="e">
        <f t="shared" si="1"/>
        <v>#REF!</v>
      </c>
      <c r="D37" s="131" t="e">
        <f>#REF!+#REF!+#REF!+#REF!+#REF!+#REF!</f>
        <v>#REF!</v>
      </c>
      <c r="E37" s="131" t="e">
        <f>#REF!+#REF!</f>
        <v>#REF!</v>
      </c>
      <c r="F37" s="131" t="e">
        <f>#REF!</f>
        <v>#REF!</v>
      </c>
      <c r="G37" s="52" t="e">
        <f>#REF!</f>
        <v>#REF!</v>
      </c>
      <c r="H37" s="131" t="e">
        <f>#REF!+#REF!</f>
        <v>#REF!</v>
      </c>
      <c r="I37" s="52">
        <v>4</v>
      </c>
      <c r="J37" s="52"/>
      <c r="K37" s="131" t="e">
        <f>#REF!</f>
        <v>#REF!</v>
      </c>
      <c r="L37" s="52" t="e">
        <f>#REF!</f>
        <v>#REF!</v>
      </c>
    </row>
    <row r="38" spans="2:12" ht="9" customHeight="1" hidden="1">
      <c r="B38" s="52" t="s">
        <v>1084</v>
      </c>
      <c r="C38" s="131" t="e">
        <f t="shared" si="1"/>
        <v>#REF!</v>
      </c>
      <c r="D38" s="131" t="e">
        <f>#REF!+#REF!+#REF!+#REF!+#REF!+#REF!</f>
        <v>#REF!</v>
      </c>
      <c r="E38" s="131" t="e">
        <f>#REF!+#REF!</f>
        <v>#REF!</v>
      </c>
      <c r="F38" s="131" t="e">
        <f>#REF!</f>
        <v>#REF!</v>
      </c>
      <c r="G38" s="52" t="e">
        <f>#REF!</f>
        <v>#REF!</v>
      </c>
      <c r="H38" s="131" t="e">
        <f>#REF!+#REF!</f>
        <v>#REF!</v>
      </c>
      <c r="I38" s="52">
        <v>5</v>
      </c>
      <c r="J38" s="52"/>
      <c r="K38" s="131" t="e">
        <f>#REF!</f>
        <v>#REF!</v>
      </c>
      <c r="L38" s="52" t="e">
        <f>#REF!</f>
        <v>#REF!</v>
      </c>
    </row>
    <row r="39" spans="2:12" ht="9" customHeight="1" hidden="1">
      <c r="B39" s="52" t="s">
        <v>1085</v>
      </c>
      <c r="C39" s="131" t="e">
        <f t="shared" si="1"/>
        <v>#REF!</v>
      </c>
      <c r="D39" s="131" t="e">
        <f>#REF!+#REF!+#REF!+#REF!+#REF!+#REF!</f>
        <v>#REF!</v>
      </c>
      <c r="E39" s="131" t="e">
        <f>#REF!+#REF!</f>
        <v>#REF!</v>
      </c>
      <c r="F39" s="131" t="e">
        <f>#REF!</f>
        <v>#REF!</v>
      </c>
      <c r="G39" s="52" t="e">
        <f>#REF!</f>
        <v>#REF!</v>
      </c>
      <c r="H39" s="131" t="e">
        <f>#REF!+#REF!</f>
        <v>#REF!</v>
      </c>
      <c r="I39" s="52">
        <v>6</v>
      </c>
      <c r="J39" s="52"/>
      <c r="K39" s="131" t="e">
        <f>#REF!</f>
        <v>#REF!</v>
      </c>
      <c r="L39" s="52" t="e">
        <f>#REF!</f>
        <v>#REF!</v>
      </c>
    </row>
    <row r="40" spans="2:12" ht="9" customHeight="1" hidden="1">
      <c r="B40" s="52" t="s">
        <v>1086</v>
      </c>
      <c r="C40" s="131" t="e">
        <f t="shared" si="1"/>
        <v>#REF!</v>
      </c>
      <c r="D40" s="131" t="e">
        <f>#REF!+#REF!+#REF!+#REF!+#REF!+#REF!</f>
        <v>#REF!</v>
      </c>
      <c r="E40" s="131" t="e">
        <f>#REF!+#REF!</f>
        <v>#REF!</v>
      </c>
      <c r="F40" s="131" t="e">
        <f>#REF!</f>
        <v>#REF!</v>
      </c>
      <c r="G40" s="52" t="e">
        <f>#REF!</f>
        <v>#REF!</v>
      </c>
      <c r="H40" s="131" t="e">
        <f>#REF!+#REF!</f>
        <v>#REF!</v>
      </c>
      <c r="I40" s="52">
        <v>7</v>
      </c>
      <c r="J40" s="52"/>
      <c r="K40" s="131" t="e">
        <f>#REF!</f>
        <v>#REF!</v>
      </c>
      <c r="L40" s="52" t="e">
        <f>#REF!</f>
        <v>#REF!</v>
      </c>
    </row>
    <row r="41" spans="2:12" ht="9" customHeight="1" hidden="1">
      <c r="B41" s="52" t="s">
        <v>1087</v>
      </c>
      <c r="C41" s="131" t="e">
        <f t="shared" si="1"/>
        <v>#REF!</v>
      </c>
      <c r="D41" s="131" t="e">
        <f>#REF!+#REF!+#REF!+#REF!+#REF!+#REF!</f>
        <v>#REF!</v>
      </c>
      <c r="E41" s="131" t="e">
        <f>#REF!+#REF!</f>
        <v>#REF!</v>
      </c>
      <c r="F41" s="131" t="e">
        <f>#REF!</f>
        <v>#REF!</v>
      </c>
      <c r="G41" s="52" t="e">
        <f>#REF!</f>
        <v>#REF!</v>
      </c>
      <c r="H41" s="131" t="e">
        <f>#REF!+#REF!</f>
        <v>#REF!</v>
      </c>
      <c r="I41" s="52">
        <v>8</v>
      </c>
      <c r="J41" s="52"/>
      <c r="K41" s="131" t="e">
        <f>#REF!</f>
        <v>#REF!</v>
      </c>
      <c r="L41" s="52" t="e">
        <f>#REF!</f>
        <v>#REF!</v>
      </c>
    </row>
    <row r="42" spans="2:12" ht="9" customHeight="1" hidden="1">
      <c r="B42" s="52" t="s">
        <v>1088</v>
      </c>
      <c r="C42" s="131" t="e">
        <f t="shared" si="1"/>
        <v>#REF!</v>
      </c>
      <c r="D42" s="131" t="e">
        <f>#REF!+#REF!+#REF!+#REF!+#REF!+#REF!</f>
        <v>#REF!</v>
      </c>
      <c r="E42" s="131" t="e">
        <f>#REF!+#REF!</f>
        <v>#REF!</v>
      </c>
      <c r="F42" s="131" t="e">
        <f>#REF!</f>
        <v>#REF!</v>
      </c>
      <c r="G42" s="52" t="e">
        <f>#REF!</f>
        <v>#REF!</v>
      </c>
      <c r="H42" s="131" t="e">
        <f>#REF!+#REF!</f>
        <v>#REF!</v>
      </c>
      <c r="I42" s="52">
        <v>9</v>
      </c>
      <c r="J42" s="52"/>
      <c r="K42" s="131" t="e">
        <f>#REF!</f>
        <v>#REF!</v>
      </c>
      <c r="L42" s="52" t="e">
        <f>#REF!</f>
        <v>#REF!</v>
      </c>
    </row>
    <row r="43" spans="2:12" ht="9" customHeight="1" hidden="1">
      <c r="B43" s="52" t="s">
        <v>1089</v>
      </c>
      <c r="C43" s="131" t="e">
        <f t="shared" si="1"/>
        <v>#REF!</v>
      </c>
      <c r="D43" s="131" t="e">
        <f>#REF!+#REF!+#REF!+#REF!+#REF!+#REF!</f>
        <v>#REF!</v>
      </c>
      <c r="E43" s="131" t="e">
        <f>#REF!+#REF!</f>
        <v>#REF!</v>
      </c>
      <c r="F43" s="131" t="e">
        <f>#REF!</f>
        <v>#REF!</v>
      </c>
      <c r="G43" s="52" t="e">
        <f>#REF!</f>
        <v>#REF!</v>
      </c>
      <c r="H43" s="131" t="e">
        <f>#REF!+#REF!</f>
        <v>#REF!</v>
      </c>
      <c r="I43" s="52">
        <v>10</v>
      </c>
      <c r="J43" s="52"/>
      <c r="K43" s="131" t="e">
        <f>#REF!</f>
        <v>#REF!</v>
      </c>
      <c r="L43" s="52" t="e">
        <f>#REF!</f>
        <v>#REF!</v>
      </c>
    </row>
    <row r="44" spans="2:12" ht="9" customHeight="1" hidden="1">
      <c r="B44" s="52" t="s">
        <v>1090</v>
      </c>
      <c r="C44" s="131" t="e">
        <f t="shared" si="1"/>
        <v>#REF!</v>
      </c>
      <c r="D44" s="131" t="e">
        <f>#REF!+#REF!+#REF!+#REF!+#REF!+#REF!</f>
        <v>#REF!</v>
      </c>
      <c r="E44" s="131" t="e">
        <f>#REF!+#REF!</f>
        <v>#REF!</v>
      </c>
      <c r="F44" s="131" t="e">
        <f>#REF!</f>
        <v>#REF!</v>
      </c>
      <c r="G44" s="52" t="e">
        <f>#REF!</f>
        <v>#REF!</v>
      </c>
      <c r="H44" s="131" t="e">
        <f>#REF!+#REF!</f>
        <v>#REF!</v>
      </c>
      <c r="I44" s="52">
        <v>11</v>
      </c>
      <c r="J44" s="52"/>
      <c r="K44" s="131" t="e">
        <f>#REF!</f>
        <v>#REF!</v>
      </c>
      <c r="L44" s="52" t="e">
        <f>#REF!</f>
        <v>#REF!</v>
      </c>
    </row>
    <row r="45" spans="2:12" ht="9" customHeight="1">
      <c r="B45" s="52" t="s">
        <v>1104</v>
      </c>
      <c r="C45" s="131">
        <f t="shared" si="1"/>
        <v>544.8</v>
      </c>
      <c r="D45" s="131">
        <v>27.6</v>
      </c>
      <c r="E45" s="131">
        <v>2.4</v>
      </c>
      <c r="F45" s="131">
        <v>423.2</v>
      </c>
      <c r="G45" s="52">
        <v>64.9</v>
      </c>
      <c r="H45" s="131">
        <v>9.3</v>
      </c>
      <c r="I45" s="52">
        <v>0</v>
      </c>
      <c r="J45" s="52"/>
      <c r="K45" s="131">
        <v>17.1</v>
      </c>
      <c r="L45" s="52">
        <v>0.3</v>
      </c>
    </row>
    <row r="46" spans="2:12" ht="9" customHeight="1">
      <c r="B46" s="52" t="s">
        <v>1120</v>
      </c>
      <c r="C46" s="131">
        <f aca="true" t="shared" si="2" ref="C46:C54">SUM(D46:L46)</f>
        <v>816.1</v>
      </c>
      <c r="D46" s="131">
        <v>55.6</v>
      </c>
      <c r="E46" s="131">
        <v>3.3</v>
      </c>
      <c r="F46" s="131">
        <v>612.4</v>
      </c>
      <c r="G46" s="52">
        <v>106.5</v>
      </c>
      <c r="H46" s="131">
        <v>14.5</v>
      </c>
      <c r="I46" s="52">
        <v>0</v>
      </c>
      <c r="J46" s="52"/>
      <c r="K46" s="131">
        <v>23.2</v>
      </c>
      <c r="L46" s="52">
        <v>0.6</v>
      </c>
    </row>
    <row r="47" spans="2:12" ht="9" customHeight="1">
      <c r="B47" s="52" t="s">
        <v>1127</v>
      </c>
      <c r="C47" s="131">
        <f t="shared" si="2"/>
        <v>1075.1999999999998</v>
      </c>
      <c r="D47" s="131">
        <v>85.6</v>
      </c>
      <c r="E47" s="131">
        <v>4.5</v>
      </c>
      <c r="F47" s="131">
        <v>782.9</v>
      </c>
      <c r="G47" s="52">
        <v>150.8</v>
      </c>
      <c r="H47" s="131">
        <v>23</v>
      </c>
      <c r="I47" s="52">
        <v>0</v>
      </c>
      <c r="J47" s="52"/>
      <c r="K47" s="131">
        <v>27.6</v>
      </c>
      <c r="L47" s="52">
        <v>0.8</v>
      </c>
    </row>
    <row r="48" spans="2:12" ht="9" customHeight="1">
      <c r="B48" s="52" t="s">
        <v>1134</v>
      </c>
      <c r="C48" s="131">
        <f>SUM(D48:L48)</f>
        <v>1145.3000000000002</v>
      </c>
      <c r="D48" s="131">
        <v>98.6</v>
      </c>
      <c r="E48" s="131">
        <v>5</v>
      </c>
      <c r="F48" s="131">
        <v>782.9</v>
      </c>
      <c r="G48" s="52">
        <v>192.9</v>
      </c>
      <c r="H48" s="131">
        <v>33.9</v>
      </c>
      <c r="I48" s="52">
        <v>0</v>
      </c>
      <c r="J48" s="52"/>
      <c r="K48" s="131">
        <v>31.2</v>
      </c>
      <c r="L48" s="52">
        <v>0.8</v>
      </c>
    </row>
    <row r="49" spans="2:12" ht="9" customHeight="1">
      <c r="B49" s="52" t="s">
        <v>1140</v>
      </c>
      <c r="C49" s="131">
        <f>SUM(D49:L49)</f>
        <v>1214.6000000000001</v>
      </c>
      <c r="D49" s="131">
        <v>123.1</v>
      </c>
      <c r="E49" s="131">
        <v>6.4</v>
      </c>
      <c r="F49" s="131">
        <v>782.9</v>
      </c>
      <c r="G49" s="52">
        <v>232.5</v>
      </c>
      <c r="H49" s="131">
        <v>36.1</v>
      </c>
      <c r="I49" s="52">
        <v>0</v>
      </c>
      <c r="J49" s="52"/>
      <c r="K49" s="131">
        <v>32.7</v>
      </c>
      <c r="L49" s="52">
        <v>0.9</v>
      </c>
    </row>
    <row r="50" spans="2:12" ht="9" customHeight="1">
      <c r="B50" s="50" t="s">
        <v>1150</v>
      </c>
      <c r="C50" s="349">
        <f>SUM(D50:L50)</f>
        <v>1300.5</v>
      </c>
      <c r="D50" s="349">
        <v>173</v>
      </c>
      <c r="E50" s="349">
        <v>6.7</v>
      </c>
      <c r="F50" s="349">
        <v>782.9</v>
      </c>
      <c r="G50" s="50">
        <v>254.4</v>
      </c>
      <c r="H50" s="349">
        <v>43.3</v>
      </c>
      <c r="I50" s="50"/>
      <c r="J50" s="50"/>
      <c r="K50" s="349">
        <v>37.5</v>
      </c>
      <c r="L50" s="50">
        <v>2.7</v>
      </c>
    </row>
    <row r="51" spans="2:12" ht="9" customHeight="1">
      <c r="B51" s="52" t="s">
        <v>1080</v>
      </c>
      <c r="C51" s="131">
        <f t="shared" si="2"/>
        <v>282.7</v>
      </c>
      <c r="D51" s="131">
        <v>13.4</v>
      </c>
      <c r="E51" s="131">
        <v>1.7</v>
      </c>
      <c r="F51" s="131">
        <v>210.3</v>
      </c>
      <c r="G51" s="52">
        <v>44.4</v>
      </c>
      <c r="H51" s="131">
        <v>4.7</v>
      </c>
      <c r="I51" s="52">
        <v>0</v>
      </c>
      <c r="J51" s="52"/>
      <c r="K51" s="131">
        <v>8</v>
      </c>
      <c r="L51" s="52">
        <v>0.2</v>
      </c>
    </row>
    <row r="52" spans="2:12" ht="9" customHeight="1">
      <c r="B52" s="52" t="s">
        <v>1105</v>
      </c>
      <c r="C52" s="131">
        <f t="shared" si="2"/>
        <v>566.2000000000002</v>
      </c>
      <c r="D52" s="131">
        <v>31.4</v>
      </c>
      <c r="E52" s="131">
        <v>2.9</v>
      </c>
      <c r="F52" s="131">
        <v>420.6</v>
      </c>
      <c r="G52" s="52">
        <v>85.3</v>
      </c>
      <c r="H52" s="131">
        <v>10.2</v>
      </c>
      <c r="I52" s="52">
        <v>0</v>
      </c>
      <c r="J52" s="52"/>
      <c r="K52" s="131">
        <v>15.6</v>
      </c>
      <c r="L52" s="52">
        <v>0.2</v>
      </c>
    </row>
    <row r="53" spans="2:12" ht="9" customHeight="1">
      <c r="B53" s="52" t="s">
        <v>1121</v>
      </c>
      <c r="C53" s="131">
        <f t="shared" si="2"/>
        <v>843.4999999999999</v>
      </c>
      <c r="D53" s="131">
        <v>48.3</v>
      </c>
      <c r="E53" s="131">
        <v>5.2</v>
      </c>
      <c r="F53" s="131">
        <v>630.9</v>
      </c>
      <c r="G53" s="52">
        <v>127.5</v>
      </c>
      <c r="H53" s="131">
        <v>13.5</v>
      </c>
      <c r="I53" s="52">
        <v>0</v>
      </c>
      <c r="J53" s="52"/>
      <c r="K53" s="131">
        <v>17.8</v>
      </c>
      <c r="L53" s="52">
        <v>0.3</v>
      </c>
    </row>
    <row r="54" spans="2:12" ht="9" customHeight="1">
      <c r="B54" s="52" t="s">
        <v>1126</v>
      </c>
      <c r="C54" s="131">
        <f t="shared" si="2"/>
        <v>1137.8</v>
      </c>
      <c r="D54" s="131">
        <v>74.2</v>
      </c>
      <c r="E54" s="131">
        <v>7</v>
      </c>
      <c r="F54" s="131">
        <v>841.2</v>
      </c>
      <c r="G54" s="131">
        <v>169</v>
      </c>
      <c r="H54" s="131">
        <v>17.5</v>
      </c>
      <c r="I54" s="52">
        <v>0</v>
      </c>
      <c r="J54" s="52"/>
      <c r="K54" s="131">
        <v>28.6</v>
      </c>
      <c r="L54" s="52">
        <v>0.3</v>
      </c>
    </row>
    <row r="55" spans="2:12" ht="9" customHeight="1">
      <c r="B55" s="52" t="s">
        <v>1133</v>
      </c>
      <c r="C55" s="131">
        <f>SUM(D55:L55)</f>
        <v>1234.5</v>
      </c>
      <c r="D55" s="131">
        <v>103.5</v>
      </c>
      <c r="E55" s="131">
        <v>10.2</v>
      </c>
      <c r="F55" s="131">
        <v>841.2</v>
      </c>
      <c r="G55" s="131">
        <v>210.6</v>
      </c>
      <c r="H55" s="131">
        <v>33.2</v>
      </c>
      <c r="I55" s="52">
        <v>0</v>
      </c>
      <c r="J55" s="52"/>
      <c r="K55" s="131">
        <v>35.3</v>
      </c>
      <c r="L55" s="52">
        <v>0.5</v>
      </c>
    </row>
    <row r="56" spans="2:12" ht="9" customHeight="1">
      <c r="B56" s="52" t="s">
        <v>1139</v>
      </c>
      <c r="C56" s="131">
        <f>SUM(D56:L56)</f>
        <v>1326.1000000000004</v>
      </c>
      <c r="D56" s="131">
        <v>127.1</v>
      </c>
      <c r="E56" s="131">
        <v>12.1</v>
      </c>
      <c r="F56" s="131">
        <v>841.2</v>
      </c>
      <c r="G56" s="131">
        <v>252.2</v>
      </c>
      <c r="H56" s="131">
        <v>38.9</v>
      </c>
      <c r="I56" s="52">
        <v>0</v>
      </c>
      <c r="J56" s="52">
        <v>13.2</v>
      </c>
      <c r="K56" s="131">
        <v>40.4</v>
      </c>
      <c r="L56" s="131">
        <v>1</v>
      </c>
    </row>
    <row r="57" spans="2:12" ht="11.25" customHeight="1">
      <c r="B57" s="50" t="s">
        <v>1149</v>
      </c>
      <c r="C57" s="349">
        <f>SUM(D57:L57)</f>
        <v>1399.3000000000002</v>
      </c>
      <c r="D57" s="349">
        <v>153.1</v>
      </c>
      <c r="E57" s="349">
        <v>14.7</v>
      </c>
      <c r="F57" s="349">
        <v>841.2</v>
      </c>
      <c r="G57" s="349">
        <v>283.4</v>
      </c>
      <c r="H57" s="349">
        <v>42</v>
      </c>
      <c r="I57" s="50">
        <v>0</v>
      </c>
      <c r="J57" s="50">
        <v>17.2</v>
      </c>
      <c r="K57" s="349">
        <v>46.3</v>
      </c>
      <c r="L57" s="50">
        <v>1.4</v>
      </c>
    </row>
    <row r="58" spans="2:12" ht="6" customHeight="1">
      <c r="B58" s="52"/>
      <c r="C58" s="131"/>
      <c r="D58" s="131"/>
      <c r="E58" s="131"/>
      <c r="F58" s="131"/>
      <c r="G58" s="52"/>
      <c r="H58" s="131"/>
      <c r="I58" s="52"/>
      <c r="J58" s="52"/>
      <c r="K58" s="131"/>
      <c r="L58" s="52"/>
    </row>
    <row r="59" spans="2:12" ht="6" customHeight="1">
      <c r="B59" s="52"/>
      <c r="C59" s="131"/>
      <c r="D59" s="131"/>
      <c r="E59" s="131"/>
      <c r="F59" s="131"/>
      <c r="G59" s="52"/>
      <c r="H59" s="131"/>
      <c r="I59" s="52"/>
      <c r="J59" s="52"/>
      <c r="K59" s="131"/>
      <c r="L59" s="52"/>
    </row>
    <row r="60" spans="2:12" ht="6" customHeight="1">
      <c r="B60" s="52"/>
      <c r="C60" s="131"/>
      <c r="D60" s="131"/>
      <c r="E60" s="131"/>
      <c r="F60" s="131"/>
      <c r="G60" s="52"/>
      <c r="H60" s="131"/>
      <c r="I60" s="52"/>
      <c r="J60" s="52"/>
      <c r="K60" s="131"/>
      <c r="L60" s="52"/>
    </row>
    <row r="61" spans="2:12" ht="6" customHeight="1">
      <c r="B61" s="52"/>
      <c r="C61" s="131"/>
      <c r="D61" s="131"/>
      <c r="E61" s="131"/>
      <c r="F61" s="131"/>
      <c r="G61" s="52"/>
      <c r="H61" s="131"/>
      <c r="I61" s="52"/>
      <c r="J61" s="52"/>
      <c r="K61" s="131"/>
      <c r="L61" s="52"/>
    </row>
    <row r="62" spans="2:12" ht="6" customHeight="1">
      <c r="B62" s="52"/>
      <c r="C62" s="131"/>
      <c r="D62" s="131"/>
      <c r="E62" s="131"/>
      <c r="F62" s="131"/>
      <c r="G62" s="52"/>
      <c r="H62" s="131"/>
      <c r="I62" s="52"/>
      <c r="J62" s="52"/>
      <c r="K62" s="131"/>
      <c r="L62" s="52"/>
    </row>
    <row r="63" spans="2:12" ht="6" customHeight="1">
      <c r="B63" s="52"/>
      <c r="C63" s="131"/>
      <c r="D63" s="131"/>
      <c r="E63" s="131"/>
      <c r="F63" s="131"/>
      <c r="G63" s="52"/>
      <c r="H63" s="131"/>
      <c r="I63" s="52"/>
      <c r="J63" s="52"/>
      <c r="K63" s="131"/>
      <c r="L63" s="52"/>
    </row>
    <row r="64" spans="2:12" ht="6" customHeight="1">
      <c r="B64" s="52"/>
      <c r="C64" s="131"/>
      <c r="D64" s="131"/>
      <c r="E64" s="131"/>
      <c r="F64" s="131"/>
      <c r="G64" s="52"/>
      <c r="H64" s="131"/>
      <c r="I64" s="52"/>
      <c r="J64" s="52"/>
      <c r="K64" s="131"/>
      <c r="L64" s="52"/>
    </row>
    <row r="65" spans="2:12" ht="6" customHeight="1">
      <c r="B65" s="52"/>
      <c r="C65" s="131"/>
      <c r="D65" s="131"/>
      <c r="E65" s="131"/>
      <c r="F65" s="131"/>
      <c r="G65" s="52"/>
      <c r="H65" s="131"/>
      <c r="I65" s="52"/>
      <c r="J65" s="52"/>
      <c r="K65" s="131"/>
      <c r="L65" s="52"/>
    </row>
    <row r="66" spans="2:12" ht="6" customHeight="1">
      <c r="B66" s="52"/>
      <c r="C66" s="131"/>
      <c r="D66" s="131"/>
      <c r="E66" s="131"/>
      <c r="F66" s="131"/>
      <c r="G66" s="52"/>
      <c r="H66" s="131"/>
      <c r="I66" s="52"/>
      <c r="J66" s="52"/>
      <c r="K66" s="131"/>
      <c r="L66" s="52"/>
    </row>
    <row r="67" spans="2:12" ht="6" customHeight="1">
      <c r="B67" s="52"/>
      <c r="C67" s="131"/>
      <c r="D67" s="131"/>
      <c r="E67" s="131"/>
      <c r="F67" s="131"/>
      <c r="G67" s="52"/>
      <c r="H67" s="131"/>
      <c r="I67" s="52"/>
      <c r="J67" s="52"/>
      <c r="K67" s="131"/>
      <c r="L67" s="52"/>
    </row>
    <row r="68" spans="2:12" ht="6" customHeight="1">
      <c r="B68" s="52"/>
      <c r="C68" s="131"/>
      <c r="D68" s="131"/>
      <c r="E68" s="131"/>
      <c r="F68" s="131"/>
      <c r="G68" s="52"/>
      <c r="H68" s="131"/>
      <c r="I68" s="52"/>
      <c r="J68" s="52"/>
      <c r="K68" s="131"/>
      <c r="L68" s="52"/>
    </row>
    <row r="69" spans="2:12" ht="6" customHeight="1">
      <c r="B69" s="52"/>
      <c r="C69" s="131"/>
      <c r="D69" s="131"/>
      <c r="E69" s="131"/>
      <c r="F69" s="131"/>
      <c r="G69" s="52"/>
      <c r="H69" s="131"/>
      <c r="I69" s="52"/>
      <c r="J69" s="52"/>
      <c r="K69" s="131"/>
      <c r="L69" s="52"/>
    </row>
    <row r="70" spans="2:12" ht="6" customHeight="1">
      <c r="B70" s="52"/>
      <c r="C70" s="131"/>
      <c r="D70" s="131"/>
      <c r="E70" s="131"/>
      <c r="F70" s="131"/>
      <c r="G70" s="52"/>
      <c r="H70" s="131"/>
      <c r="I70" s="52"/>
      <c r="J70" s="52"/>
      <c r="K70" s="131"/>
      <c r="L70" s="52"/>
    </row>
    <row r="71" spans="2:12" ht="6" customHeight="1">
      <c r="B71" s="52"/>
      <c r="C71" s="131"/>
      <c r="D71" s="131"/>
      <c r="E71" s="131"/>
      <c r="F71" s="131"/>
      <c r="G71" s="52"/>
      <c r="H71" s="131"/>
      <c r="I71" s="52"/>
      <c r="J71" s="52"/>
      <c r="K71" s="131"/>
      <c r="L71" s="52"/>
    </row>
    <row r="72" spans="2:12" ht="6" customHeight="1">
      <c r="B72" s="52"/>
      <c r="C72" s="131"/>
      <c r="D72" s="131"/>
      <c r="E72" s="131"/>
      <c r="F72" s="131"/>
      <c r="G72" s="52"/>
      <c r="H72" s="131"/>
      <c r="I72" s="52"/>
      <c r="J72" s="52"/>
      <c r="K72" s="131"/>
      <c r="L72" s="52"/>
    </row>
    <row r="73" spans="2:12" ht="6" customHeight="1">
      <c r="B73" s="52"/>
      <c r="C73" s="131"/>
      <c r="D73" s="131"/>
      <c r="E73" s="131"/>
      <c r="F73" s="131"/>
      <c r="G73" s="52"/>
      <c r="H73" s="131"/>
      <c r="I73" s="52"/>
      <c r="J73" s="52"/>
      <c r="K73" s="131"/>
      <c r="L73" s="52"/>
    </row>
    <row r="74" spans="2:12" ht="6" customHeight="1">
      <c r="B74" s="52"/>
      <c r="C74" s="131"/>
      <c r="D74" s="131"/>
      <c r="E74" s="131"/>
      <c r="F74" s="131"/>
      <c r="G74" s="52"/>
      <c r="H74" s="131"/>
      <c r="I74" s="52"/>
      <c r="J74" s="52"/>
      <c r="K74" s="131"/>
      <c r="L74" s="52"/>
    </row>
    <row r="75" spans="2:12" ht="6" customHeight="1">
      <c r="B75" s="52"/>
      <c r="C75" s="131"/>
      <c r="D75" s="131"/>
      <c r="E75" s="131"/>
      <c r="F75" s="131"/>
      <c r="G75" s="52"/>
      <c r="H75" s="131"/>
      <c r="I75" s="52"/>
      <c r="J75" s="52"/>
      <c r="K75" s="131"/>
      <c r="L75" s="52"/>
    </row>
    <row r="76" spans="2:12" ht="6" customHeight="1">
      <c r="B76" s="52"/>
      <c r="C76" s="131"/>
      <c r="D76" s="131"/>
      <c r="E76" s="131"/>
      <c r="F76" s="131"/>
      <c r="G76" s="52"/>
      <c r="H76" s="131"/>
      <c r="I76" s="52"/>
      <c r="J76" s="52"/>
      <c r="K76" s="131"/>
      <c r="L76" s="52"/>
    </row>
    <row r="77" spans="2:12" ht="6" customHeight="1">
      <c r="B77" s="52"/>
      <c r="C77" s="131"/>
      <c r="D77" s="131"/>
      <c r="E77" s="131"/>
      <c r="F77" s="131"/>
      <c r="G77" s="52"/>
      <c r="H77" s="131"/>
      <c r="I77" s="52"/>
      <c r="J77" s="52"/>
      <c r="K77" s="131"/>
      <c r="L77" s="52"/>
    </row>
    <row r="78" spans="2:12" ht="6" customHeight="1">
      <c r="B78" s="52"/>
      <c r="C78" s="131"/>
      <c r="D78" s="131"/>
      <c r="E78" s="131"/>
      <c r="F78" s="131"/>
      <c r="G78" s="52"/>
      <c r="H78" s="131"/>
      <c r="I78" s="52"/>
      <c r="J78" s="52"/>
      <c r="K78" s="131"/>
      <c r="L78" s="52"/>
    </row>
    <row r="79" spans="2:12" ht="6" customHeight="1">
      <c r="B79" s="52"/>
      <c r="C79" s="131"/>
      <c r="D79" s="131"/>
      <c r="E79" s="131"/>
      <c r="F79" s="131"/>
      <c r="G79" s="52"/>
      <c r="H79" s="131"/>
      <c r="I79" s="52"/>
      <c r="J79" s="52"/>
      <c r="K79" s="131"/>
      <c r="L79" s="52"/>
    </row>
    <row r="80" spans="2:12" ht="6" customHeight="1">
      <c r="B80" s="52"/>
      <c r="C80" s="131"/>
      <c r="D80" s="131"/>
      <c r="E80" s="131"/>
      <c r="F80" s="131"/>
      <c r="G80" s="52"/>
      <c r="H80" s="131"/>
      <c r="I80" s="52"/>
      <c r="J80" s="52"/>
      <c r="K80" s="131"/>
      <c r="L80" s="52"/>
    </row>
    <row r="81" spans="2:12" ht="6" customHeight="1">
      <c r="B81" s="52"/>
      <c r="C81" s="131"/>
      <c r="D81" s="131"/>
      <c r="E81" s="131"/>
      <c r="F81" s="131"/>
      <c r="G81" s="52"/>
      <c r="H81" s="131"/>
      <c r="I81" s="52"/>
      <c r="J81" s="52"/>
      <c r="K81" s="131"/>
      <c r="L81" s="52"/>
    </row>
    <row r="82" spans="2:12" ht="6" customHeight="1">
      <c r="B82" s="52"/>
      <c r="C82" s="131"/>
      <c r="D82" s="131"/>
      <c r="E82" s="131"/>
      <c r="F82" s="131"/>
      <c r="G82" s="52"/>
      <c r="H82" s="131"/>
      <c r="I82" s="52"/>
      <c r="J82" s="52"/>
      <c r="K82" s="131"/>
      <c r="L82" s="52"/>
    </row>
    <row r="83" spans="2:12" ht="6" customHeight="1">
      <c r="B83" s="52"/>
      <c r="C83" s="131"/>
      <c r="D83" s="131"/>
      <c r="E83" s="131"/>
      <c r="F83" s="131"/>
      <c r="G83" s="52"/>
      <c r="H83" s="131"/>
      <c r="I83" s="52"/>
      <c r="J83" s="52"/>
      <c r="K83" s="131"/>
      <c r="L83" s="52"/>
    </row>
    <row r="84" spans="2:12" ht="6" customHeight="1">
      <c r="B84" s="52"/>
      <c r="C84" s="131"/>
      <c r="D84" s="131"/>
      <c r="E84" s="131"/>
      <c r="F84" s="131"/>
      <c r="G84" s="52"/>
      <c r="H84" s="131"/>
      <c r="I84" s="52"/>
      <c r="J84" s="52"/>
      <c r="K84" s="131"/>
      <c r="L84" s="52"/>
    </row>
    <row r="85" spans="2:12" ht="6" customHeight="1">
      <c r="B85" s="52"/>
      <c r="C85" s="131"/>
      <c r="D85" s="131"/>
      <c r="E85" s="131"/>
      <c r="F85" s="131"/>
      <c r="G85" s="52"/>
      <c r="H85" s="131"/>
      <c r="I85" s="52"/>
      <c r="J85" s="52"/>
      <c r="K85" s="131"/>
      <c r="L85" s="52"/>
    </row>
    <row r="86" spans="2:12" ht="6" customHeight="1">
      <c r="B86" s="52"/>
      <c r="C86" s="131"/>
      <c r="D86" s="131"/>
      <c r="E86" s="131"/>
      <c r="F86" s="131"/>
      <c r="G86" s="52"/>
      <c r="H86" s="131"/>
      <c r="I86" s="52"/>
      <c r="J86" s="52"/>
      <c r="K86" s="131"/>
      <c r="L86" s="52"/>
    </row>
    <row r="87" spans="2:12" ht="6" customHeight="1">
      <c r="B87" s="52"/>
      <c r="C87" s="131"/>
      <c r="D87" s="131"/>
      <c r="E87" s="131"/>
      <c r="F87" s="131"/>
      <c r="G87" s="52"/>
      <c r="H87" s="131"/>
      <c r="I87" s="52"/>
      <c r="J87" s="52"/>
      <c r="K87" s="131"/>
      <c r="L87" s="52"/>
    </row>
    <row r="88" spans="2:12" ht="6" customHeight="1">
      <c r="B88" s="52"/>
      <c r="C88" s="131"/>
      <c r="D88" s="131"/>
      <c r="E88" s="131"/>
      <c r="F88" s="131"/>
      <c r="G88" s="52"/>
      <c r="H88" s="131"/>
      <c r="I88" s="52"/>
      <c r="J88" s="52"/>
      <c r="K88" s="131"/>
      <c r="L88" s="52"/>
    </row>
    <row r="89" spans="2:12" ht="6" customHeight="1">
      <c r="B89" s="52"/>
      <c r="C89" s="131"/>
      <c r="D89" s="131"/>
      <c r="E89" s="131"/>
      <c r="F89" s="131"/>
      <c r="G89" s="52"/>
      <c r="H89" s="131"/>
      <c r="I89" s="52"/>
      <c r="J89" s="52"/>
      <c r="K89" s="131"/>
      <c r="L89" s="52"/>
    </row>
    <row r="90" spans="2:12" ht="6" customHeight="1">
      <c r="B90" s="52"/>
      <c r="C90" s="131"/>
      <c r="D90" s="131"/>
      <c r="E90" s="131"/>
      <c r="F90" s="131"/>
      <c r="G90" s="52"/>
      <c r="H90" s="131"/>
      <c r="I90" s="52"/>
      <c r="J90" s="52"/>
      <c r="K90" s="131"/>
      <c r="L90" s="52"/>
    </row>
    <row r="91" spans="2:12" ht="6" customHeight="1">
      <c r="B91" s="52"/>
      <c r="C91" s="131"/>
      <c r="D91" s="131"/>
      <c r="E91" s="131"/>
      <c r="F91" s="131"/>
      <c r="G91" s="52"/>
      <c r="H91" s="131"/>
      <c r="I91" s="52"/>
      <c r="J91" s="52"/>
      <c r="K91" s="131"/>
      <c r="L91" s="52"/>
    </row>
    <row r="92" spans="2:12" ht="6" customHeight="1">
      <c r="B92" s="52"/>
      <c r="C92" s="131"/>
      <c r="D92" s="131"/>
      <c r="E92" s="131"/>
      <c r="F92" s="131"/>
      <c r="G92" s="52"/>
      <c r="H92" s="131"/>
      <c r="I92" s="52"/>
      <c r="J92" s="52"/>
      <c r="K92" s="131"/>
      <c r="L92" s="52"/>
    </row>
    <row r="93" spans="2:12" ht="6" customHeight="1">
      <c r="B93" s="52"/>
      <c r="C93" s="131"/>
      <c r="D93" s="131"/>
      <c r="E93" s="131"/>
      <c r="F93" s="131"/>
      <c r="G93" s="52"/>
      <c r="H93" s="131"/>
      <c r="I93" s="52"/>
      <c r="J93" s="52"/>
      <c r="K93" s="131"/>
      <c r="L93" s="52"/>
    </row>
    <row r="94" spans="2:12" ht="6" customHeight="1">
      <c r="B94" s="52"/>
      <c r="C94" s="131"/>
      <c r="D94" s="131"/>
      <c r="E94" s="131"/>
      <c r="F94" s="131"/>
      <c r="G94" s="52"/>
      <c r="H94" s="131"/>
      <c r="I94" s="52"/>
      <c r="J94" s="52"/>
      <c r="K94" s="131"/>
      <c r="L94" s="52"/>
    </row>
    <row r="95" spans="2:12" ht="6" customHeight="1">
      <c r="B95" s="52"/>
      <c r="C95" s="131"/>
      <c r="D95" s="131"/>
      <c r="E95" s="131"/>
      <c r="F95" s="131"/>
      <c r="G95" s="52"/>
      <c r="H95" s="131"/>
      <c r="I95" s="52"/>
      <c r="J95" s="52"/>
      <c r="K95" s="131"/>
      <c r="L95" s="52"/>
    </row>
    <row r="96" spans="2:12" ht="6" customHeight="1">
      <c r="B96" s="52"/>
      <c r="C96" s="131"/>
      <c r="D96" s="131"/>
      <c r="E96" s="131"/>
      <c r="F96" s="131"/>
      <c r="G96" s="52"/>
      <c r="H96" s="131"/>
      <c r="I96" s="52"/>
      <c r="J96" s="52"/>
      <c r="K96" s="131"/>
      <c r="L96" s="52"/>
    </row>
    <row r="97" spans="2:12" ht="6" customHeight="1">
      <c r="B97" s="52"/>
      <c r="C97" s="131"/>
      <c r="D97" s="131"/>
      <c r="E97" s="131"/>
      <c r="F97" s="131"/>
      <c r="G97" s="52"/>
      <c r="H97" s="131"/>
      <c r="I97" s="52"/>
      <c r="J97" s="52"/>
      <c r="K97" s="131"/>
      <c r="L97" s="52"/>
    </row>
    <row r="98" spans="2:12" ht="6" customHeight="1">
      <c r="B98" s="52"/>
      <c r="C98" s="131"/>
      <c r="D98" s="131"/>
      <c r="E98" s="131"/>
      <c r="F98" s="131"/>
      <c r="G98" s="52"/>
      <c r="H98" s="131"/>
      <c r="I98" s="52"/>
      <c r="J98" s="52"/>
      <c r="K98" s="131"/>
      <c r="L98" s="52"/>
    </row>
    <row r="99" spans="3:12" ht="19.5" customHeight="1">
      <c r="C99" s="252" t="s">
        <v>38</v>
      </c>
      <c r="D99" s="235"/>
      <c r="E99" s="235"/>
      <c r="F99" s="235"/>
      <c r="G99" s="235"/>
      <c r="H99" s="235"/>
      <c r="I99" s="235"/>
      <c r="J99" s="235"/>
      <c r="K99" s="235"/>
      <c r="L99" s="235"/>
    </row>
    <row r="100" spans="3:12" ht="21.75" customHeight="1">
      <c r="C100" s="219" t="s">
        <v>584</v>
      </c>
      <c r="D100" s="235"/>
      <c r="E100" s="235"/>
      <c r="F100" s="235"/>
      <c r="G100" s="235"/>
      <c r="H100" s="235"/>
      <c r="I100" s="235"/>
      <c r="J100" s="235"/>
      <c r="K100" s="235"/>
      <c r="L100" s="235"/>
    </row>
    <row r="101" spans="3:12" ht="13.5" customHeight="1">
      <c r="C101" s="219"/>
      <c r="D101" s="235"/>
      <c r="E101" s="235"/>
      <c r="F101" s="235"/>
      <c r="G101" s="235"/>
      <c r="H101" s="235"/>
      <c r="I101" s="235"/>
      <c r="J101" s="235"/>
      <c r="K101" s="235"/>
      <c r="L101" s="235"/>
    </row>
    <row r="102" spans="2:13" ht="44.25" customHeight="1">
      <c r="B102" s="250" t="s">
        <v>111</v>
      </c>
      <c r="C102" s="275" t="s">
        <v>966</v>
      </c>
      <c r="D102" s="249" t="s">
        <v>882</v>
      </c>
      <c r="E102" s="249" t="s">
        <v>502</v>
      </c>
      <c r="F102" s="249" t="s">
        <v>14</v>
      </c>
      <c r="G102" s="249" t="s">
        <v>789</v>
      </c>
      <c r="H102" s="249" t="s">
        <v>484</v>
      </c>
      <c r="I102" s="249" t="s">
        <v>236</v>
      </c>
      <c r="J102" s="249" t="s">
        <v>1142</v>
      </c>
      <c r="K102" s="276" t="s">
        <v>703</v>
      </c>
      <c r="L102" s="250" t="s">
        <v>704</v>
      </c>
      <c r="M102" s="235"/>
    </row>
    <row r="103" spans="2:12" ht="9.75" customHeight="1">
      <c r="B103" s="52" t="s">
        <v>9</v>
      </c>
      <c r="C103" s="131">
        <f>SUM(D103+E103+F103+G103+H103+J103+K103+L103)</f>
        <v>685.5999999999999</v>
      </c>
      <c r="D103" s="52">
        <v>335.2</v>
      </c>
      <c r="E103" s="131">
        <v>14</v>
      </c>
      <c r="F103" s="52">
        <v>259.3</v>
      </c>
      <c r="G103" s="52"/>
      <c r="H103" s="52">
        <v>36.4</v>
      </c>
      <c r="I103" s="52"/>
      <c r="J103" s="131"/>
      <c r="K103" s="52">
        <v>39.9</v>
      </c>
      <c r="L103" s="52">
        <v>0.8</v>
      </c>
    </row>
    <row r="104" spans="2:12" ht="9.75" customHeight="1">
      <c r="B104" s="52" t="s">
        <v>925</v>
      </c>
      <c r="C104" s="131">
        <f>SUM(D104+E104+F104+G104+H104+J104+K104+L104)</f>
        <v>831.2</v>
      </c>
      <c r="D104" s="131">
        <v>395</v>
      </c>
      <c r="E104" s="52">
        <v>13.3</v>
      </c>
      <c r="F104" s="52">
        <v>319.7</v>
      </c>
      <c r="G104" s="52"/>
      <c r="H104" s="52">
        <v>39.5</v>
      </c>
      <c r="I104" s="52"/>
      <c r="J104" s="52"/>
      <c r="K104" s="52">
        <v>63.7</v>
      </c>
      <c r="L104" s="52"/>
    </row>
    <row r="105" spans="2:12" ht="9.75" customHeight="1">
      <c r="B105" s="52" t="s">
        <v>960</v>
      </c>
      <c r="C105" s="131">
        <f>SUM(D105+E105+F105+G105+H105+J105+K105+L105+I105)</f>
        <v>927.9</v>
      </c>
      <c r="D105" s="131">
        <v>419.2</v>
      </c>
      <c r="E105" s="131">
        <v>14.2</v>
      </c>
      <c r="F105" s="131">
        <v>348.9</v>
      </c>
      <c r="G105" s="52"/>
      <c r="H105" s="131">
        <v>66</v>
      </c>
      <c r="I105" s="52">
        <v>10.4</v>
      </c>
      <c r="J105" s="52"/>
      <c r="K105" s="131">
        <v>66.6</v>
      </c>
      <c r="L105" s="131">
        <v>2.6</v>
      </c>
    </row>
    <row r="106" spans="2:12" ht="9.75" customHeight="1">
      <c r="B106" s="52" t="s">
        <v>904</v>
      </c>
      <c r="C106" s="131">
        <f>SUM(D106+E106+F106+G106+H106+J106+K106+L106+I106)</f>
        <v>792.2000000000002</v>
      </c>
      <c r="D106" s="131">
        <v>252.8</v>
      </c>
      <c r="E106" s="131">
        <v>17</v>
      </c>
      <c r="F106" s="131">
        <v>381.3</v>
      </c>
      <c r="G106" s="52"/>
      <c r="H106" s="131">
        <v>82.7</v>
      </c>
      <c r="I106" s="52">
        <v>6.3</v>
      </c>
      <c r="J106" s="52">
        <v>9.2</v>
      </c>
      <c r="K106" s="131">
        <v>30.2</v>
      </c>
      <c r="L106" s="131">
        <v>12.7</v>
      </c>
    </row>
    <row r="107" spans="2:12" ht="9.75" customHeight="1">
      <c r="B107" s="52" t="s">
        <v>653</v>
      </c>
      <c r="C107" s="131">
        <v>745.3</v>
      </c>
      <c r="D107" s="52">
        <v>146.7</v>
      </c>
      <c r="E107" s="131">
        <v>14</v>
      </c>
      <c r="F107" s="131">
        <v>337.9</v>
      </c>
      <c r="G107" s="52">
        <v>93.2</v>
      </c>
      <c r="H107" s="52">
        <v>83.7</v>
      </c>
      <c r="I107" s="52">
        <v>34.9</v>
      </c>
      <c r="J107" s="52">
        <v>3.1</v>
      </c>
      <c r="K107" s="52">
        <v>26.1</v>
      </c>
      <c r="L107" s="52">
        <v>5.7</v>
      </c>
    </row>
    <row r="108" spans="2:12" ht="9.75" customHeight="1">
      <c r="B108" s="52" t="s">
        <v>952</v>
      </c>
      <c r="C108" s="131">
        <f>SUM(D108+E108+F108+G108+H108+J108+K108+L108+I108)</f>
        <v>800.1</v>
      </c>
      <c r="D108" s="52">
        <v>81.7</v>
      </c>
      <c r="E108" s="131">
        <v>18.1</v>
      </c>
      <c r="F108" s="52">
        <v>465.5</v>
      </c>
      <c r="G108" s="52">
        <v>105.1</v>
      </c>
      <c r="H108" s="52">
        <v>78.7</v>
      </c>
      <c r="I108" s="131">
        <v>29.3</v>
      </c>
      <c r="J108" s="131"/>
      <c r="K108" s="131">
        <v>17.1</v>
      </c>
      <c r="L108" s="52">
        <v>4.6</v>
      </c>
    </row>
    <row r="109" spans="2:12" ht="9.75" customHeight="1">
      <c r="B109" s="52" t="s">
        <v>187</v>
      </c>
      <c r="C109" s="131">
        <v>949</v>
      </c>
      <c r="D109" s="52">
        <v>137.4</v>
      </c>
      <c r="E109" s="131">
        <v>14</v>
      </c>
      <c r="F109" s="52">
        <v>519.9</v>
      </c>
      <c r="G109" s="131">
        <v>143</v>
      </c>
      <c r="H109" s="52">
        <v>100.1</v>
      </c>
      <c r="I109" s="131"/>
      <c r="J109" s="131"/>
      <c r="K109" s="131">
        <v>30.8</v>
      </c>
      <c r="L109" s="52">
        <v>3.8</v>
      </c>
    </row>
    <row r="110" spans="2:12" ht="9.75" customHeight="1">
      <c r="B110" s="52" t="s">
        <v>386</v>
      </c>
      <c r="C110" s="131">
        <v>1717.1</v>
      </c>
      <c r="D110" s="52">
        <v>805.8</v>
      </c>
      <c r="E110" s="131">
        <v>16</v>
      </c>
      <c r="F110" s="131">
        <v>607.7</v>
      </c>
      <c r="G110" s="52">
        <v>149.3</v>
      </c>
      <c r="H110" s="52">
        <v>100.9</v>
      </c>
      <c r="I110" s="52"/>
      <c r="J110" s="52"/>
      <c r="K110" s="52">
        <v>36.8</v>
      </c>
      <c r="L110" s="52">
        <v>0.6</v>
      </c>
    </row>
    <row r="111" spans="2:13" ht="9.75" customHeight="1">
      <c r="B111" s="52" t="s">
        <v>1035</v>
      </c>
      <c r="C111" s="131">
        <v>3319.3</v>
      </c>
      <c r="D111" s="131">
        <v>1971.5</v>
      </c>
      <c r="E111" s="131">
        <v>18.5</v>
      </c>
      <c r="F111" s="131">
        <v>882.9</v>
      </c>
      <c r="G111" s="52">
        <v>247.6</v>
      </c>
      <c r="H111" s="131">
        <v>128.8</v>
      </c>
      <c r="I111" s="52"/>
      <c r="J111" s="52"/>
      <c r="K111" s="131">
        <v>63.5</v>
      </c>
      <c r="L111" s="52">
        <v>6.5</v>
      </c>
      <c r="M111" s="52"/>
    </row>
    <row r="112" spans="2:13" ht="9.75" customHeight="1">
      <c r="B112" s="52" t="s">
        <v>1036</v>
      </c>
      <c r="C112" s="131">
        <v>4035.5000000000005</v>
      </c>
      <c r="D112" s="131">
        <v>2263.5</v>
      </c>
      <c r="E112" s="131">
        <v>17.299999999999997</v>
      </c>
      <c r="F112" s="131">
        <v>1195.6</v>
      </c>
      <c r="G112" s="52">
        <v>370.8</v>
      </c>
      <c r="H112" s="131">
        <v>115.5</v>
      </c>
      <c r="I112" s="52"/>
      <c r="J112" s="52"/>
      <c r="K112" s="131">
        <v>56.4</v>
      </c>
      <c r="L112" s="52">
        <v>16.4</v>
      </c>
      <c r="M112" s="52"/>
    </row>
    <row r="113" spans="2:12" ht="9.75" customHeight="1">
      <c r="B113" s="50" t="s">
        <v>1037</v>
      </c>
      <c r="C113" s="349">
        <v>4254.9</v>
      </c>
      <c r="D113" s="349">
        <v>2126.5</v>
      </c>
      <c r="E113" s="349">
        <v>17.5</v>
      </c>
      <c r="F113" s="349">
        <v>1478</v>
      </c>
      <c r="G113" s="50">
        <v>450.5</v>
      </c>
      <c r="H113" s="349">
        <v>119</v>
      </c>
      <c r="I113" s="50"/>
      <c r="J113" s="50"/>
      <c r="K113" s="349">
        <v>61.7</v>
      </c>
      <c r="L113" s="50">
        <v>1.7</v>
      </c>
    </row>
    <row r="114" spans="1:12" ht="1.5" customHeight="1" hidden="1">
      <c r="A114" s="88"/>
      <c r="B114" s="52" t="s">
        <v>1032</v>
      </c>
      <c r="C114" s="131" t="e">
        <f>SUM(D114:L114)</f>
        <v>#REF!</v>
      </c>
      <c r="D114" s="131">
        <v>24.9</v>
      </c>
      <c r="E114" s="131">
        <v>1.6</v>
      </c>
      <c r="F114" s="131">
        <v>338.4</v>
      </c>
      <c r="G114" s="52" t="e">
        <f>#REF!</f>
        <v>#REF!</v>
      </c>
      <c r="H114" s="131">
        <v>17.3</v>
      </c>
      <c r="I114" s="52"/>
      <c r="J114" s="52"/>
      <c r="K114" s="131">
        <v>13.3</v>
      </c>
      <c r="L114" s="52">
        <v>0.1</v>
      </c>
    </row>
    <row r="115" spans="1:12" ht="1.5" customHeight="1" hidden="1">
      <c r="A115" s="88"/>
      <c r="B115" s="52" t="s">
        <v>1038</v>
      </c>
      <c r="C115" s="131">
        <f>SUM(D115:L115)</f>
        <v>693.1</v>
      </c>
      <c r="D115" s="131">
        <v>40.6</v>
      </c>
      <c r="E115" s="131">
        <v>4</v>
      </c>
      <c r="F115" s="131">
        <v>507.6</v>
      </c>
      <c r="G115" s="52">
        <v>99.9</v>
      </c>
      <c r="H115" s="131">
        <v>22</v>
      </c>
      <c r="I115" s="52"/>
      <c r="J115" s="52"/>
      <c r="K115" s="131">
        <v>18.9</v>
      </c>
      <c r="L115" s="52">
        <v>0.1</v>
      </c>
    </row>
    <row r="116" spans="1:12" ht="1.5" customHeight="1" hidden="1">
      <c r="A116" s="88"/>
      <c r="B116" s="52" t="s">
        <v>1040</v>
      </c>
      <c r="C116" s="131">
        <f aca="true" t="shared" si="3" ref="C116:C122">SUM(D116:L116)</f>
        <v>928.3999999999999</v>
      </c>
      <c r="D116" s="131">
        <v>64.6</v>
      </c>
      <c r="E116" s="131">
        <v>4.8</v>
      </c>
      <c r="F116" s="131">
        <v>676.8</v>
      </c>
      <c r="G116" s="52">
        <v>131.7</v>
      </c>
      <c r="H116" s="131">
        <v>29.6</v>
      </c>
      <c r="I116" s="52"/>
      <c r="J116" s="52"/>
      <c r="K116" s="131">
        <v>20.8</v>
      </c>
      <c r="L116" s="52">
        <v>0.1</v>
      </c>
    </row>
    <row r="117" spans="1:12" ht="1.5" customHeight="1" hidden="1">
      <c r="A117" s="88"/>
      <c r="B117" s="52" t="s">
        <v>1046</v>
      </c>
      <c r="C117" s="131">
        <f t="shared" si="3"/>
        <v>1000.6999999999999</v>
      </c>
      <c r="D117" s="131">
        <v>85.9</v>
      </c>
      <c r="E117" s="131">
        <v>5.4</v>
      </c>
      <c r="F117" s="131">
        <v>676.8</v>
      </c>
      <c r="G117" s="52">
        <v>163.6</v>
      </c>
      <c r="H117" s="131">
        <v>44.8</v>
      </c>
      <c r="I117" s="52"/>
      <c r="J117" s="52"/>
      <c r="K117" s="131">
        <v>24</v>
      </c>
      <c r="L117" s="52">
        <v>0.2</v>
      </c>
    </row>
    <row r="118" spans="1:12" ht="1.5" customHeight="1" hidden="1">
      <c r="A118" s="88"/>
      <c r="B118" s="52" t="s">
        <v>1055</v>
      </c>
      <c r="C118" s="131">
        <f t="shared" si="3"/>
        <v>1050.6</v>
      </c>
      <c r="D118" s="131">
        <v>105.3</v>
      </c>
      <c r="E118" s="131">
        <v>6.7</v>
      </c>
      <c r="F118" s="131">
        <v>676.8</v>
      </c>
      <c r="G118" s="52">
        <v>179.9</v>
      </c>
      <c r="H118" s="131">
        <v>52</v>
      </c>
      <c r="I118" s="52"/>
      <c r="J118" s="52"/>
      <c r="K118" s="131">
        <v>29.7</v>
      </c>
      <c r="L118" s="52">
        <v>0.2</v>
      </c>
    </row>
    <row r="119" spans="1:12" ht="1.5" customHeight="1" hidden="1">
      <c r="A119" s="88"/>
      <c r="B119" s="52" t="s">
        <v>1058</v>
      </c>
      <c r="C119" s="131">
        <f t="shared" si="3"/>
        <v>1099.3999999999999</v>
      </c>
      <c r="D119" s="131">
        <v>134.4</v>
      </c>
      <c r="E119" s="131">
        <v>6.7</v>
      </c>
      <c r="F119" s="131">
        <v>676.8</v>
      </c>
      <c r="G119" s="52">
        <v>196.2</v>
      </c>
      <c r="H119" s="131">
        <v>52.3</v>
      </c>
      <c r="I119" s="52"/>
      <c r="J119" s="52"/>
      <c r="K119" s="131">
        <v>31.6</v>
      </c>
      <c r="L119" s="52">
        <v>1.4</v>
      </c>
    </row>
    <row r="120" spans="1:12" ht="1.5" customHeight="1" hidden="1">
      <c r="A120" s="88"/>
      <c r="B120" s="52" t="s">
        <v>1061</v>
      </c>
      <c r="C120" s="131">
        <f t="shared" si="3"/>
        <v>1133</v>
      </c>
      <c r="D120" s="131">
        <v>147.3</v>
      </c>
      <c r="E120" s="131">
        <v>6.2</v>
      </c>
      <c r="F120" s="131">
        <v>676.8</v>
      </c>
      <c r="G120" s="52">
        <v>211</v>
      </c>
      <c r="H120" s="131">
        <v>55.2</v>
      </c>
      <c r="I120" s="52"/>
      <c r="J120" s="52"/>
      <c r="K120" s="131">
        <v>35.1</v>
      </c>
      <c r="L120" s="52">
        <v>1.4</v>
      </c>
    </row>
    <row r="121" spans="1:13" s="62" customFormat="1" ht="1.5" customHeight="1" hidden="1">
      <c r="A121" s="348"/>
      <c r="B121" s="52" t="s">
        <v>1063</v>
      </c>
      <c r="C121" s="131">
        <f>SUM(D121:L121)</f>
        <v>2122.7000000000003</v>
      </c>
      <c r="D121" s="131">
        <v>1094.4</v>
      </c>
      <c r="E121" s="131">
        <v>6.8</v>
      </c>
      <c r="F121" s="131">
        <v>676.8</v>
      </c>
      <c r="G121" s="52">
        <v>225.8</v>
      </c>
      <c r="H121" s="131">
        <v>71.1</v>
      </c>
      <c r="I121" s="52"/>
      <c r="J121" s="52"/>
      <c r="K121" s="131">
        <v>41.3</v>
      </c>
      <c r="L121" s="52">
        <v>6.5</v>
      </c>
      <c r="M121" s="52"/>
    </row>
    <row r="122" spans="1:12" ht="1.5" customHeight="1" hidden="1">
      <c r="A122" s="88"/>
      <c r="B122" s="52" t="s">
        <v>1072</v>
      </c>
      <c r="C122" s="131">
        <f t="shared" si="3"/>
        <v>2959.3</v>
      </c>
      <c r="D122" s="131">
        <v>1699.1</v>
      </c>
      <c r="E122" s="131">
        <v>12</v>
      </c>
      <c r="F122" s="131">
        <v>845.8</v>
      </c>
      <c r="G122" s="52">
        <v>255.8</v>
      </c>
      <c r="H122" s="131">
        <v>83.9</v>
      </c>
      <c r="I122" s="52"/>
      <c r="J122" s="52"/>
      <c r="K122" s="131">
        <v>48.4</v>
      </c>
      <c r="L122" s="52">
        <v>14.3</v>
      </c>
    </row>
    <row r="123" spans="1:12" ht="1.5" customHeight="1" hidden="1">
      <c r="A123" s="88"/>
      <c r="B123" s="52" t="s">
        <v>1075</v>
      </c>
      <c r="C123" s="131">
        <f>SUM(D123:L123)</f>
        <v>3722.7999999999993</v>
      </c>
      <c r="D123" s="131">
        <v>2236.7</v>
      </c>
      <c r="E123" s="131">
        <v>14.7</v>
      </c>
      <c r="F123" s="131">
        <v>1006.7</v>
      </c>
      <c r="G123" s="52">
        <v>306.1</v>
      </c>
      <c r="H123" s="131">
        <v>90.5</v>
      </c>
      <c r="I123" s="52"/>
      <c r="J123" s="52"/>
      <c r="K123" s="131">
        <v>51.7</v>
      </c>
      <c r="L123" s="52">
        <v>16.4</v>
      </c>
    </row>
    <row r="124" spans="1:12" ht="1.5" customHeight="1" hidden="1">
      <c r="A124" s="88"/>
      <c r="B124" s="52" t="s">
        <v>1077</v>
      </c>
      <c r="C124" s="131">
        <f>SUM(D124:L124)</f>
        <v>4035.5000000000005</v>
      </c>
      <c r="D124" s="52">
        <v>2263.5</v>
      </c>
      <c r="E124" s="52">
        <v>17.3</v>
      </c>
      <c r="F124" s="52">
        <v>1195.6</v>
      </c>
      <c r="G124" s="52">
        <v>370.8</v>
      </c>
      <c r="H124" s="52">
        <v>115.5</v>
      </c>
      <c r="I124" s="52"/>
      <c r="J124" s="52"/>
      <c r="K124" s="52">
        <v>56.4</v>
      </c>
      <c r="L124" s="52">
        <v>16.4</v>
      </c>
    </row>
    <row r="125" spans="2:12" ht="9.75" customHeight="1">
      <c r="B125" s="52" t="s">
        <v>186</v>
      </c>
      <c r="C125" s="131">
        <f>SUM(D125:L125)</f>
        <v>284.59999999999997</v>
      </c>
      <c r="D125" s="131">
        <v>8.6</v>
      </c>
      <c r="E125" s="131">
        <v>0.8</v>
      </c>
      <c r="F125" s="131">
        <v>229.8</v>
      </c>
      <c r="G125" s="52">
        <v>32.8</v>
      </c>
      <c r="H125" s="131">
        <v>4.4</v>
      </c>
      <c r="I125" s="52"/>
      <c r="J125" s="52"/>
      <c r="K125" s="131">
        <v>8</v>
      </c>
      <c r="L125" s="52">
        <v>0.2</v>
      </c>
    </row>
    <row r="126" spans="2:12" ht="9.75" customHeight="1" hidden="1">
      <c r="B126" s="52" t="s">
        <v>1080</v>
      </c>
      <c r="C126" s="131" t="e">
        <f aca="true" t="shared" si="4" ref="C126:C137">SUM(D126:L126)</f>
        <v>#REF!</v>
      </c>
      <c r="D126" s="131" t="e">
        <f>#REF!+#REF!+#REF!+#REF!</f>
        <v>#REF!</v>
      </c>
      <c r="E126" s="131" t="e">
        <f>#REF!+#REF!</f>
        <v>#REF!</v>
      </c>
      <c r="F126" s="131" t="e">
        <f>#REF!</f>
        <v>#REF!</v>
      </c>
      <c r="G126" s="52" t="e">
        <f>#REF!</f>
        <v>#REF!</v>
      </c>
      <c r="H126" s="131" t="e">
        <f>#REF!+#REF!+#REF!</f>
        <v>#REF!</v>
      </c>
      <c r="I126" s="52"/>
      <c r="J126" s="52"/>
      <c r="K126" s="131" t="e">
        <f>#REF!</f>
        <v>#REF!</v>
      </c>
      <c r="L126" s="52" t="e">
        <f>#REF!</f>
        <v>#REF!</v>
      </c>
    </row>
    <row r="127" spans="2:12" ht="9.75" customHeight="1" hidden="1">
      <c r="B127" s="52" t="s">
        <v>1081</v>
      </c>
      <c r="C127" s="131" t="e">
        <f t="shared" si="4"/>
        <v>#REF!</v>
      </c>
      <c r="D127" s="131" t="e">
        <f>#REF!+#REF!+#REF!+#REF!</f>
        <v>#REF!</v>
      </c>
      <c r="E127" s="131" t="e">
        <f>#REF!+#REF!</f>
        <v>#REF!</v>
      </c>
      <c r="F127" s="131" t="e">
        <f>#REF!</f>
        <v>#REF!</v>
      </c>
      <c r="G127" s="52" t="e">
        <f>#REF!</f>
        <v>#REF!</v>
      </c>
      <c r="H127" s="131" t="e">
        <f>#REF!+#REF!+#REF!</f>
        <v>#REF!</v>
      </c>
      <c r="I127" s="52"/>
      <c r="J127" s="52"/>
      <c r="K127" s="131" t="e">
        <f>#REF!</f>
        <v>#REF!</v>
      </c>
      <c r="L127" s="52" t="e">
        <f>#REF!</f>
        <v>#REF!</v>
      </c>
    </row>
    <row r="128" spans="2:12" ht="9.75" customHeight="1" hidden="1">
      <c r="B128" s="52" t="s">
        <v>1082</v>
      </c>
      <c r="C128" s="131" t="e">
        <f t="shared" si="4"/>
        <v>#REF!</v>
      </c>
      <c r="D128" s="131" t="e">
        <f>#REF!+#REF!+#REF!+#REF!</f>
        <v>#REF!</v>
      </c>
      <c r="E128" s="131" t="e">
        <f>#REF!+#REF!</f>
        <v>#REF!</v>
      </c>
      <c r="F128" s="131" t="e">
        <f>#REF!</f>
        <v>#REF!</v>
      </c>
      <c r="G128" s="52" t="e">
        <f>#REF!</f>
        <v>#REF!</v>
      </c>
      <c r="H128" s="131" t="e">
        <f>#REF!+#REF!+#REF!</f>
        <v>#REF!</v>
      </c>
      <c r="I128" s="52"/>
      <c r="J128" s="52"/>
      <c r="K128" s="131" t="e">
        <f>#REF!</f>
        <v>#REF!</v>
      </c>
      <c r="L128" s="52" t="e">
        <f>#REF!</f>
        <v>#REF!</v>
      </c>
    </row>
    <row r="129" spans="2:12" ht="9.75" customHeight="1" hidden="1">
      <c r="B129" s="52" t="s">
        <v>1083</v>
      </c>
      <c r="C129" s="131" t="e">
        <f t="shared" si="4"/>
        <v>#REF!</v>
      </c>
      <c r="D129" s="131" t="e">
        <f>#REF!+#REF!+#REF!+#REF!</f>
        <v>#REF!</v>
      </c>
      <c r="E129" s="131" t="e">
        <f>#REF!+#REF!</f>
        <v>#REF!</v>
      </c>
      <c r="F129" s="131" t="e">
        <f>#REF!</f>
        <v>#REF!</v>
      </c>
      <c r="G129" s="52" t="e">
        <f>#REF!</f>
        <v>#REF!</v>
      </c>
      <c r="H129" s="131" t="e">
        <f>#REF!+#REF!+#REF!</f>
        <v>#REF!</v>
      </c>
      <c r="I129" s="52"/>
      <c r="J129" s="52"/>
      <c r="K129" s="131" t="e">
        <f>#REF!</f>
        <v>#REF!</v>
      </c>
      <c r="L129" s="52" t="e">
        <f>#REF!</f>
        <v>#REF!</v>
      </c>
    </row>
    <row r="130" spans="2:12" ht="10.5" hidden="1">
      <c r="B130" s="52" t="s">
        <v>1084</v>
      </c>
      <c r="C130" s="131" t="e">
        <f t="shared" si="4"/>
        <v>#REF!</v>
      </c>
      <c r="D130" s="131" t="e">
        <f>#REF!+#REF!+#REF!+#REF!</f>
        <v>#REF!</v>
      </c>
      <c r="E130" s="131" t="e">
        <f>#REF!+#REF!</f>
        <v>#REF!</v>
      </c>
      <c r="F130" s="131" t="e">
        <f>#REF!</f>
        <v>#REF!</v>
      </c>
      <c r="G130" s="52" t="e">
        <f>#REF!</f>
        <v>#REF!</v>
      </c>
      <c r="H130" s="131" t="e">
        <f>#REF!+#REF!+#REF!</f>
        <v>#REF!</v>
      </c>
      <c r="I130" s="52"/>
      <c r="J130" s="52"/>
      <c r="K130" s="131" t="e">
        <f>#REF!</f>
        <v>#REF!</v>
      </c>
      <c r="L130" s="52" t="e">
        <f>#REF!</f>
        <v>#REF!</v>
      </c>
    </row>
    <row r="131" spans="2:12" ht="10.5" hidden="1">
      <c r="B131" s="52" t="s">
        <v>1085</v>
      </c>
      <c r="C131" s="131" t="e">
        <f t="shared" si="4"/>
        <v>#REF!</v>
      </c>
      <c r="D131" s="131" t="e">
        <f>#REF!+#REF!+#REF!+#REF!</f>
        <v>#REF!</v>
      </c>
      <c r="E131" s="131" t="e">
        <f>#REF!+#REF!</f>
        <v>#REF!</v>
      </c>
      <c r="F131" s="131" t="e">
        <f>#REF!</f>
        <v>#REF!</v>
      </c>
      <c r="G131" s="52" t="e">
        <f>#REF!</f>
        <v>#REF!</v>
      </c>
      <c r="H131" s="131" t="e">
        <f>#REF!+#REF!+#REF!</f>
        <v>#REF!</v>
      </c>
      <c r="I131" s="52"/>
      <c r="J131" s="52"/>
      <c r="K131" s="131" t="e">
        <f>#REF!</f>
        <v>#REF!</v>
      </c>
      <c r="L131" s="52" t="e">
        <f>#REF!</f>
        <v>#REF!</v>
      </c>
    </row>
    <row r="132" spans="2:12" ht="10.5" hidden="1">
      <c r="B132" s="52" t="s">
        <v>1086</v>
      </c>
      <c r="C132" s="131" t="e">
        <f t="shared" si="4"/>
        <v>#REF!</v>
      </c>
      <c r="D132" s="131" t="e">
        <f>#REF!+#REF!+#REF!+#REF!</f>
        <v>#REF!</v>
      </c>
      <c r="E132" s="131" t="e">
        <f>#REF!+#REF!</f>
        <v>#REF!</v>
      </c>
      <c r="F132" s="131" t="e">
        <f>#REF!</f>
        <v>#REF!</v>
      </c>
      <c r="G132" s="52" t="e">
        <f>#REF!</f>
        <v>#REF!</v>
      </c>
      <c r="H132" s="131" t="e">
        <f>#REF!+#REF!+#REF!</f>
        <v>#REF!</v>
      </c>
      <c r="I132" s="52"/>
      <c r="J132" s="52"/>
      <c r="K132" s="131" t="e">
        <f>#REF!</f>
        <v>#REF!</v>
      </c>
      <c r="L132" s="52" t="e">
        <f>#REF!</f>
        <v>#REF!</v>
      </c>
    </row>
    <row r="133" spans="1:13" s="62" customFormat="1" ht="10.5" hidden="1">
      <c r="A133" s="52"/>
      <c r="B133" s="52" t="s">
        <v>1087</v>
      </c>
      <c r="C133" s="131" t="e">
        <f t="shared" si="4"/>
        <v>#REF!</v>
      </c>
      <c r="D133" s="131" t="e">
        <f>#REF!+#REF!+#REF!+#REF!</f>
        <v>#REF!</v>
      </c>
      <c r="E133" s="131" t="e">
        <f>#REF!+#REF!</f>
        <v>#REF!</v>
      </c>
      <c r="F133" s="131" t="e">
        <f>#REF!</f>
        <v>#REF!</v>
      </c>
      <c r="G133" s="52" t="e">
        <f>#REF!</f>
        <v>#REF!</v>
      </c>
      <c r="H133" s="131" t="e">
        <f>#REF!+#REF!+#REF!</f>
        <v>#REF!</v>
      </c>
      <c r="I133" s="52"/>
      <c r="J133" s="52"/>
      <c r="K133" s="131" t="e">
        <f>#REF!</f>
        <v>#REF!</v>
      </c>
      <c r="L133" s="52" t="e">
        <f>#REF!</f>
        <v>#REF!</v>
      </c>
      <c r="M133" s="52"/>
    </row>
    <row r="134" spans="2:12" ht="10.5" hidden="1">
      <c r="B134" s="52" t="s">
        <v>1088</v>
      </c>
      <c r="C134" s="131" t="e">
        <f t="shared" si="4"/>
        <v>#REF!</v>
      </c>
      <c r="D134" s="131" t="e">
        <f>#REF!+#REF!+#REF!+#REF!</f>
        <v>#REF!</v>
      </c>
      <c r="E134" s="131" t="e">
        <f>#REF!+#REF!</f>
        <v>#REF!</v>
      </c>
      <c r="F134" s="131" t="e">
        <f>#REF!</f>
        <v>#REF!</v>
      </c>
      <c r="G134" s="52" t="e">
        <f>#REF!</f>
        <v>#REF!</v>
      </c>
      <c r="H134" s="131" t="e">
        <f>#REF!+#REF!+#REF!</f>
        <v>#REF!</v>
      </c>
      <c r="I134" s="52"/>
      <c r="J134" s="52"/>
      <c r="K134" s="131" t="e">
        <f>#REF!</f>
        <v>#REF!</v>
      </c>
      <c r="L134" s="52" t="e">
        <f>#REF!</f>
        <v>#REF!</v>
      </c>
    </row>
    <row r="135" spans="2:12" ht="10.5" hidden="1">
      <c r="B135" s="52" t="s">
        <v>1089</v>
      </c>
      <c r="C135" s="131" t="e">
        <f t="shared" si="4"/>
        <v>#REF!</v>
      </c>
      <c r="D135" s="131" t="e">
        <f>#REF!+#REF!+#REF!+#REF!</f>
        <v>#REF!</v>
      </c>
      <c r="E135" s="131" t="e">
        <f>#REF!+#REF!</f>
        <v>#REF!</v>
      </c>
      <c r="F135" s="131" t="e">
        <f>#REF!</f>
        <v>#REF!</v>
      </c>
      <c r="G135" s="52" t="e">
        <f>#REF!</f>
        <v>#REF!</v>
      </c>
      <c r="H135" s="131" t="e">
        <f>#REF!+#REF!+#REF!</f>
        <v>#REF!</v>
      </c>
      <c r="I135" s="52"/>
      <c r="J135" s="52"/>
      <c r="K135" s="131" t="e">
        <f>#REF!</f>
        <v>#REF!</v>
      </c>
      <c r="L135" s="52" t="e">
        <f>#REF!</f>
        <v>#REF!</v>
      </c>
    </row>
    <row r="136" spans="2:12" ht="10.5" hidden="1">
      <c r="B136" s="52" t="s">
        <v>1090</v>
      </c>
      <c r="C136" s="131" t="e">
        <f t="shared" si="4"/>
        <v>#REF!</v>
      </c>
      <c r="D136" s="131" t="e">
        <f>#REF!+#REF!+#REF!+#REF!</f>
        <v>#REF!</v>
      </c>
      <c r="E136" s="131" t="e">
        <f>#REF!+#REF!</f>
        <v>#REF!</v>
      </c>
      <c r="F136" s="131" t="e">
        <f>#REF!</f>
        <v>#REF!</v>
      </c>
      <c r="G136" s="52" t="e">
        <f>#REF!</f>
        <v>#REF!</v>
      </c>
      <c r="H136" s="131" t="e">
        <f>#REF!+#REF!+#REF!</f>
        <v>#REF!</v>
      </c>
      <c r="I136" s="52"/>
      <c r="J136" s="52"/>
      <c r="K136" s="131" t="e">
        <f>#REF!</f>
        <v>#REF!</v>
      </c>
      <c r="L136" s="52" t="e">
        <f>#REF!</f>
        <v>#REF!</v>
      </c>
    </row>
    <row r="137" spans="2:12" ht="10.5">
      <c r="B137" s="52" t="s">
        <v>1104</v>
      </c>
      <c r="C137" s="131">
        <f t="shared" si="4"/>
        <v>544.4</v>
      </c>
      <c r="D137" s="131">
        <v>27.6</v>
      </c>
      <c r="E137" s="131">
        <v>2</v>
      </c>
      <c r="F137" s="131">
        <v>423.2</v>
      </c>
      <c r="G137" s="52">
        <v>64.9</v>
      </c>
      <c r="H137" s="131">
        <v>9.3</v>
      </c>
      <c r="I137" s="52">
        <v>0</v>
      </c>
      <c r="J137" s="52"/>
      <c r="K137" s="131">
        <v>17.1</v>
      </c>
      <c r="L137" s="52">
        <v>0.3</v>
      </c>
    </row>
    <row r="138" spans="2:12" ht="10.5">
      <c r="B138" s="52" t="s">
        <v>1120</v>
      </c>
      <c r="C138" s="131">
        <f aca="true" t="shared" si="5" ref="C138:C146">SUM(D138:L138)</f>
        <v>816.7</v>
      </c>
      <c r="D138" s="131">
        <v>55.9</v>
      </c>
      <c r="E138" s="131">
        <v>3.6</v>
      </c>
      <c r="F138" s="131">
        <v>612.4</v>
      </c>
      <c r="G138" s="52">
        <v>106.5</v>
      </c>
      <c r="H138" s="131">
        <v>14.5</v>
      </c>
      <c r="I138" s="52">
        <v>0</v>
      </c>
      <c r="J138" s="52"/>
      <c r="K138" s="131">
        <v>23.2</v>
      </c>
      <c r="L138" s="52">
        <v>0.6</v>
      </c>
    </row>
    <row r="139" spans="2:12" ht="10.5">
      <c r="B139" s="52" t="s">
        <v>1128</v>
      </c>
      <c r="C139" s="131">
        <f t="shared" si="5"/>
        <v>1076.1</v>
      </c>
      <c r="D139" s="131">
        <v>86.1</v>
      </c>
      <c r="E139" s="131">
        <v>4.9</v>
      </c>
      <c r="F139" s="131">
        <v>782.9</v>
      </c>
      <c r="G139" s="52">
        <v>150.8</v>
      </c>
      <c r="H139" s="131">
        <v>23</v>
      </c>
      <c r="I139" s="52">
        <v>0</v>
      </c>
      <c r="J139" s="52"/>
      <c r="K139" s="131">
        <v>27.6</v>
      </c>
      <c r="L139" s="52">
        <v>0.8</v>
      </c>
    </row>
    <row r="140" spans="2:12" ht="10.5">
      <c r="B140" s="52" t="s">
        <v>1132</v>
      </c>
      <c r="C140" s="131">
        <f>SUM(D140:L140)</f>
        <v>1145.7</v>
      </c>
      <c r="D140" s="131">
        <v>98.6</v>
      </c>
      <c r="E140" s="131">
        <v>5.4</v>
      </c>
      <c r="F140" s="131">
        <v>782.9</v>
      </c>
      <c r="G140" s="52">
        <v>192.9</v>
      </c>
      <c r="H140" s="131">
        <v>33.9</v>
      </c>
      <c r="I140" s="52">
        <v>0</v>
      </c>
      <c r="J140" s="52"/>
      <c r="K140" s="131">
        <v>31.2</v>
      </c>
      <c r="L140" s="52">
        <v>0.8</v>
      </c>
    </row>
    <row r="141" spans="2:12" ht="10.5">
      <c r="B141" s="52" t="s">
        <v>1138</v>
      </c>
      <c r="C141" s="131">
        <f>SUM(D141:L141)</f>
        <v>1214.8999999999999</v>
      </c>
      <c r="D141" s="131">
        <v>123.1</v>
      </c>
      <c r="E141" s="131">
        <v>6.7</v>
      </c>
      <c r="F141" s="131">
        <v>782.9</v>
      </c>
      <c r="G141" s="52">
        <v>232.5</v>
      </c>
      <c r="H141" s="131">
        <v>36.1</v>
      </c>
      <c r="I141" s="52"/>
      <c r="J141" s="52"/>
      <c r="K141" s="131">
        <v>32.7</v>
      </c>
      <c r="L141" s="52">
        <v>0.9</v>
      </c>
    </row>
    <row r="142" spans="2:12" ht="10.5">
      <c r="B142" s="50" t="s">
        <v>1148</v>
      </c>
      <c r="C142" s="349">
        <f>SUM(D142:L142)</f>
        <v>1300.1</v>
      </c>
      <c r="D142" s="349">
        <v>172.6</v>
      </c>
      <c r="E142" s="349">
        <v>6.7</v>
      </c>
      <c r="F142" s="349">
        <v>782.9</v>
      </c>
      <c r="G142" s="50">
        <v>254.4</v>
      </c>
      <c r="H142" s="349">
        <v>43.3</v>
      </c>
      <c r="I142" s="50"/>
      <c r="J142" s="50"/>
      <c r="K142" s="349">
        <v>37.5</v>
      </c>
      <c r="L142" s="50">
        <v>2.7</v>
      </c>
    </row>
    <row r="143" spans="2:12" ht="10.5">
      <c r="B143" s="52" t="s">
        <v>1080</v>
      </c>
      <c r="C143" s="131">
        <f t="shared" si="5"/>
        <v>282.79999999999995</v>
      </c>
      <c r="D143" s="131">
        <v>13.4</v>
      </c>
      <c r="E143" s="131">
        <v>1.8</v>
      </c>
      <c r="F143" s="131">
        <v>210.3</v>
      </c>
      <c r="G143" s="52">
        <v>44.4</v>
      </c>
      <c r="H143" s="131">
        <v>4.7</v>
      </c>
      <c r="I143" s="52"/>
      <c r="J143" s="52"/>
      <c r="K143" s="131">
        <v>8</v>
      </c>
      <c r="L143" s="52">
        <v>0.2</v>
      </c>
    </row>
    <row r="144" spans="2:12" ht="10.5">
      <c r="B144" s="52" t="s">
        <v>1105</v>
      </c>
      <c r="C144" s="131">
        <f t="shared" si="5"/>
        <v>566.3000000000001</v>
      </c>
      <c r="D144" s="131">
        <v>31.4</v>
      </c>
      <c r="E144" s="131">
        <v>3</v>
      </c>
      <c r="F144" s="131">
        <v>420.6</v>
      </c>
      <c r="G144" s="52">
        <v>85.3</v>
      </c>
      <c r="H144" s="131">
        <v>10.2</v>
      </c>
      <c r="I144" s="52"/>
      <c r="J144" s="52"/>
      <c r="K144" s="131">
        <v>15.6</v>
      </c>
      <c r="L144" s="52">
        <v>0.2</v>
      </c>
    </row>
    <row r="145" spans="2:12" ht="10.5">
      <c r="B145" s="52" t="s">
        <v>1121</v>
      </c>
      <c r="C145" s="131">
        <f t="shared" si="5"/>
        <v>843.4999999999999</v>
      </c>
      <c r="D145" s="131">
        <v>48.3</v>
      </c>
      <c r="E145" s="131">
        <v>5.2</v>
      </c>
      <c r="F145" s="131">
        <v>630.9</v>
      </c>
      <c r="G145" s="52">
        <v>127.5</v>
      </c>
      <c r="H145" s="131">
        <v>13.5</v>
      </c>
      <c r="I145" s="52"/>
      <c r="J145" s="52"/>
      <c r="K145" s="131">
        <v>17.8</v>
      </c>
      <c r="L145" s="52">
        <v>0.3</v>
      </c>
    </row>
    <row r="146" spans="2:12" ht="10.5">
      <c r="B146" s="52" t="s">
        <v>1126</v>
      </c>
      <c r="C146" s="131">
        <f t="shared" si="5"/>
        <v>1137.8</v>
      </c>
      <c r="D146" s="131">
        <v>74.2</v>
      </c>
      <c r="E146" s="131">
        <v>7</v>
      </c>
      <c r="F146" s="131">
        <v>841.2</v>
      </c>
      <c r="G146" s="131">
        <v>169</v>
      </c>
      <c r="H146" s="131">
        <v>17.5</v>
      </c>
      <c r="I146" s="52"/>
      <c r="J146" s="52"/>
      <c r="K146" s="131">
        <v>28.6</v>
      </c>
      <c r="L146" s="52">
        <v>0.3</v>
      </c>
    </row>
    <row r="147" spans="2:12" ht="10.5">
      <c r="B147" s="52" t="s">
        <v>1133</v>
      </c>
      <c r="C147" s="131">
        <f>SUM(D147:L147)</f>
        <v>1234.7</v>
      </c>
      <c r="D147" s="131">
        <v>103.5</v>
      </c>
      <c r="E147" s="131">
        <v>10.4</v>
      </c>
      <c r="F147" s="131">
        <v>841.2</v>
      </c>
      <c r="G147" s="131">
        <v>210.6</v>
      </c>
      <c r="H147" s="131">
        <v>33.2</v>
      </c>
      <c r="I147" s="52"/>
      <c r="J147" s="52"/>
      <c r="K147" s="131">
        <v>35.3</v>
      </c>
      <c r="L147" s="52">
        <v>0.5</v>
      </c>
    </row>
    <row r="148" spans="2:12" ht="10.5">
      <c r="B148" s="52" t="s">
        <v>1139</v>
      </c>
      <c r="C148" s="131">
        <f>SUM(D148:L148)</f>
        <v>1326.3000000000002</v>
      </c>
      <c r="D148" s="131">
        <v>127.1</v>
      </c>
      <c r="E148" s="131">
        <v>12.3</v>
      </c>
      <c r="F148" s="131">
        <v>841.2</v>
      </c>
      <c r="G148" s="131">
        <v>252.2</v>
      </c>
      <c r="H148" s="131">
        <v>38.9</v>
      </c>
      <c r="I148" s="52"/>
      <c r="J148" s="52">
        <v>13.2</v>
      </c>
      <c r="K148" s="131">
        <v>40.4</v>
      </c>
      <c r="L148" s="131">
        <v>1</v>
      </c>
    </row>
    <row r="149" spans="2:12" ht="10.5">
      <c r="B149" s="50" t="s">
        <v>1149</v>
      </c>
      <c r="C149" s="349">
        <f>SUM(D149:L149)</f>
        <v>1399.5</v>
      </c>
      <c r="D149" s="349">
        <v>153.1</v>
      </c>
      <c r="E149" s="349">
        <v>14.9</v>
      </c>
      <c r="F149" s="349">
        <v>841.2</v>
      </c>
      <c r="G149" s="349">
        <v>283.4</v>
      </c>
      <c r="H149" s="349">
        <v>42</v>
      </c>
      <c r="I149" s="50"/>
      <c r="J149" s="50">
        <v>17.2</v>
      </c>
      <c r="K149" s="349">
        <v>46.3</v>
      </c>
      <c r="L149" s="349">
        <v>1.4</v>
      </c>
    </row>
  </sheetData>
  <sheetProtection/>
  <printOptions/>
  <pageMargins left="0.748031496062992" right="0.354330708661417" top="0.39" bottom="0" header="0.2" footer="0.17"/>
  <pageSetup horizontalDpi="600" verticalDpi="600" orientation="landscape" paperSize="9" r:id="rId1"/>
  <headerFooter alignWithMargins="0">
    <oddHeader>&amp;R&amp;8&amp;UÁ¿ëýã 10. Àæ ¿éëäâýð</oddHeader>
    <oddFooter>&amp;L&amp;18 &amp;R&amp;18 30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98"/>
  <sheetViews>
    <sheetView zoomScale="120" zoomScaleNormal="120" zoomScalePageLayoutView="0" workbookViewId="0" topLeftCell="A1">
      <selection activeCell="B10" sqref="B10"/>
    </sheetView>
  </sheetViews>
  <sheetFormatPr defaultColWidth="9.00390625" defaultRowHeight="12.75"/>
  <cols>
    <col min="1" max="1" width="8.375" style="68" customWidth="1"/>
    <col min="2" max="2" width="30.75390625" style="68" customWidth="1"/>
    <col min="3" max="3" width="9.375" style="68" customWidth="1"/>
    <col min="4" max="4" width="7.375" style="68" customWidth="1"/>
    <col min="5" max="5" width="7.75390625" style="68" customWidth="1"/>
    <col min="6" max="6" width="7.25390625" style="68" customWidth="1"/>
    <col min="7" max="7" width="6.875" style="68" customWidth="1"/>
    <col min="8" max="8" width="7.125" style="68" customWidth="1"/>
    <col min="9" max="11" width="7.375" style="68" customWidth="1"/>
    <col min="12" max="12" width="9.75390625" style="68" customWidth="1"/>
    <col min="13" max="13" width="9.375" style="68" customWidth="1"/>
    <col min="14" max="14" width="9.875" style="68" customWidth="1"/>
    <col min="15" max="15" width="0.2421875" style="68" customWidth="1"/>
    <col min="16" max="16" width="1.875" style="68" customWidth="1"/>
    <col min="17" max="17" width="0.12890625" style="68" customWidth="1"/>
    <col min="18" max="18" width="14.125" style="68" customWidth="1"/>
    <col min="19" max="19" width="15.25390625" style="68" customWidth="1"/>
    <col min="20" max="20" width="7.375" style="68" customWidth="1"/>
    <col min="21" max="21" width="9.125" style="68" customWidth="1"/>
    <col min="22" max="22" width="6.125" style="68" customWidth="1"/>
    <col min="23" max="23" width="8.875" style="68" customWidth="1"/>
    <col min="24" max="25" width="8.75390625" style="68" customWidth="1"/>
    <col min="26" max="26" width="9.125" style="68" customWidth="1"/>
    <col min="27" max="27" width="7.75390625" style="68" customWidth="1"/>
    <col min="28" max="28" width="6.75390625" style="68" customWidth="1"/>
    <col min="29" max="29" width="9.00390625" style="68" customWidth="1"/>
    <col min="30" max="30" width="8.875" style="68" customWidth="1"/>
    <col min="31" max="31" width="9.375" style="68" customWidth="1"/>
    <col min="32" max="32" width="10.875" style="68" customWidth="1"/>
    <col min="33" max="33" width="10.25390625" style="68" customWidth="1"/>
    <col min="34" max="35" width="9.75390625" style="68" customWidth="1"/>
    <col min="36" max="16384" width="9.125" style="68" customWidth="1"/>
  </cols>
  <sheetData>
    <row r="1" spans="1:17" ht="10.5">
      <c r="A1" s="49"/>
      <c r="B1" s="49"/>
      <c r="C1" s="230" t="s">
        <v>890</v>
      </c>
      <c r="D1" s="235"/>
      <c r="E1" s="235"/>
      <c r="F1" s="235"/>
      <c r="G1" s="235"/>
      <c r="H1" s="235"/>
      <c r="I1" s="235"/>
      <c r="J1" s="235"/>
      <c r="K1" s="235"/>
      <c r="L1" s="235"/>
      <c r="M1" s="49"/>
      <c r="N1" s="49"/>
      <c r="O1" s="58"/>
      <c r="P1" s="90"/>
      <c r="Q1" s="90"/>
    </row>
    <row r="2" spans="1:17" ht="10.5">
      <c r="A2" s="49"/>
      <c r="B2" s="49"/>
      <c r="C2" s="320" t="s">
        <v>181</v>
      </c>
      <c r="D2" s="177"/>
      <c r="E2" s="177"/>
      <c r="F2" s="177"/>
      <c r="G2" s="177"/>
      <c r="H2" s="177"/>
      <c r="I2" s="177"/>
      <c r="J2" s="235"/>
      <c r="K2" s="235"/>
      <c r="L2" s="235"/>
      <c r="M2" s="49"/>
      <c r="N2" s="49"/>
      <c r="O2" s="58"/>
      <c r="P2" s="90"/>
      <c r="Q2" s="90"/>
    </row>
    <row r="3" spans="1:33" ht="9" customHeight="1">
      <c r="A3" s="49"/>
      <c r="B3" s="50"/>
      <c r="C3" s="49"/>
      <c r="D3" s="50"/>
      <c r="E3" s="49"/>
      <c r="F3" s="49"/>
      <c r="G3" s="49"/>
      <c r="H3" s="49"/>
      <c r="I3" s="49"/>
      <c r="J3" s="49"/>
      <c r="K3" s="49"/>
      <c r="L3" s="49"/>
      <c r="M3" s="50"/>
      <c r="N3" s="49"/>
      <c r="O3" s="58"/>
      <c r="P3" s="93"/>
      <c r="Q3" s="93"/>
      <c r="AG3"/>
    </row>
    <row r="4" spans="1:33" ht="9.75" customHeight="1">
      <c r="A4" s="417" t="s">
        <v>471</v>
      </c>
      <c r="B4" s="418" t="s">
        <v>270</v>
      </c>
      <c r="C4" s="382" t="s">
        <v>53</v>
      </c>
      <c r="D4" s="387" t="s">
        <v>271</v>
      </c>
      <c r="E4" s="771" t="s">
        <v>1048</v>
      </c>
      <c r="F4" s="772"/>
      <c r="G4" s="772"/>
      <c r="H4" s="772"/>
      <c r="I4" s="772"/>
      <c r="J4" s="772"/>
      <c r="K4" s="772"/>
      <c r="L4" s="795"/>
      <c r="M4" s="419"/>
      <c r="N4" s="53"/>
      <c r="O4" s="420"/>
      <c r="P4" s="113"/>
      <c r="Q4" s="113"/>
      <c r="AG4" s="76"/>
    </row>
    <row r="5" spans="1:33" ht="10.5" customHeight="1">
      <c r="A5" s="421" t="s">
        <v>670</v>
      </c>
      <c r="B5" s="418" t="s">
        <v>472</v>
      </c>
      <c r="C5" s="386" t="s">
        <v>269</v>
      </c>
      <c r="D5" s="387" t="s">
        <v>272</v>
      </c>
      <c r="E5" s="383">
        <v>2004</v>
      </c>
      <c r="F5" s="383">
        <v>2005</v>
      </c>
      <c r="G5" s="370">
        <v>2006</v>
      </c>
      <c r="H5" s="370">
        <v>2007</v>
      </c>
      <c r="I5" s="370">
        <v>2008</v>
      </c>
      <c r="J5" s="370">
        <v>2009</v>
      </c>
      <c r="K5" s="370">
        <v>2010</v>
      </c>
      <c r="L5" s="370">
        <v>2011</v>
      </c>
      <c r="M5" s="368" t="s">
        <v>1091</v>
      </c>
      <c r="N5" s="385" t="s">
        <v>1092</v>
      </c>
      <c r="O5" s="348" t="s">
        <v>1079</v>
      </c>
      <c r="P5" s="93"/>
      <c r="Q5" s="93"/>
      <c r="AG5" s="76"/>
    </row>
    <row r="6" spans="1:33" ht="9.75" customHeight="1">
      <c r="A6" s="50"/>
      <c r="B6" s="422"/>
      <c r="C6" s="136"/>
      <c r="D6" s="388"/>
      <c r="E6" s="423" t="s">
        <v>1151</v>
      </c>
      <c r="F6" s="423" t="s">
        <v>1151</v>
      </c>
      <c r="G6" s="423" t="s">
        <v>1151</v>
      </c>
      <c r="H6" s="423" t="s">
        <v>1151</v>
      </c>
      <c r="I6" s="423" t="s">
        <v>1151</v>
      </c>
      <c r="J6" s="423" t="s">
        <v>1151</v>
      </c>
      <c r="K6" s="423" t="s">
        <v>1151</v>
      </c>
      <c r="L6" s="423" t="s">
        <v>1151</v>
      </c>
      <c r="M6" s="379"/>
      <c r="N6" s="136"/>
      <c r="O6" s="424"/>
      <c r="P6" s="93"/>
      <c r="Q6" s="93"/>
      <c r="AG6" s="76"/>
    </row>
    <row r="7" spans="1:17" ht="9" customHeight="1">
      <c r="A7" s="49" t="s">
        <v>879</v>
      </c>
      <c r="B7" s="51" t="s">
        <v>880</v>
      </c>
      <c r="C7" s="257" t="s">
        <v>303</v>
      </c>
      <c r="D7" s="51" t="s">
        <v>300</v>
      </c>
      <c r="E7" s="89">
        <v>43.1</v>
      </c>
      <c r="F7" s="89">
        <v>40</v>
      </c>
      <c r="G7" s="89">
        <v>40.4</v>
      </c>
      <c r="H7" s="89">
        <v>40.7</v>
      </c>
      <c r="I7" s="89">
        <v>40</v>
      </c>
      <c r="J7" s="89">
        <v>46.8</v>
      </c>
      <c r="K7" s="89">
        <v>47.6</v>
      </c>
      <c r="L7" s="89">
        <v>47.6</v>
      </c>
      <c r="M7" s="89">
        <f>L7/I7*100</f>
        <v>119</v>
      </c>
      <c r="N7" s="89">
        <f>L7/J7*100</f>
        <v>101.70940170940173</v>
      </c>
      <c r="O7" s="63">
        <f>L7/K7*100</f>
        <v>100</v>
      </c>
      <c r="P7" s="137"/>
      <c r="Q7" s="137"/>
    </row>
    <row r="8" spans="1:17" ht="10.5">
      <c r="A8" s="49" t="s">
        <v>291</v>
      </c>
      <c r="B8" s="51" t="s">
        <v>881</v>
      </c>
      <c r="C8" s="257" t="s">
        <v>303</v>
      </c>
      <c r="D8" s="51" t="s">
        <v>300</v>
      </c>
      <c r="E8" s="89">
        <v>15.8</v>
      </c>
      <c r="F8" s="89">
        <v>12.7</v>
      </c>
      <c r="G8" s="89">
        <v>10.2</v>
      </c>
      <c r="H8" s="89">
        <v>9.2</v>
      </c>
      <c r="I8" s="89">
        <v>13.4</v>
      </c>
      <c r="J8" s="89">
        <v>14</v>
      </c>
      <c r="K8" s="89">
        <v>15.2</v>
      </c>
      <c r="L8" s="89">
        <v>21.4</v>
      </c>
      <c r="M8" s="89">
        <f>L8/I8*100</f>
        <v>159.7014925373134</v>
      </c>
      <c r="N8" s="89">
        <f>L8/J8*100</f>
        <v>152.85714285714283</v>
      </c>
      <c r="O8" s="63">
        <f>L8/K8*100</f>
        <v>140.78947368421052</v>
      </c>
      <c r="P8" s="137"/>
      <c r="Q8" s="137"/>
    </row>
    <row r="9" spans="1:17" ht="10.5">
      <c r="A9" s="49" t="s">
        <v>579</v>
      </c>
      <c r="B9" s="51" t="s">
        <v>943</v>
      </c>
      <c r="C9" s="257" t="s">
        <v>301</v>
      </c>
      <c r="D9" s="51" t="s">
        <v>302</v>
      </c>
      <c r="E9" s="89">
        <v>22.8</v>
      </c>
      <c r="F9" s="89">
        <v>11.1</v>
      </c>
      <c r="G9" s="89">
        <v>23.1</v>
      </c>
      <c r="H9" s="89">
        <v>29.3</v>
      </c>
      <c r="I9" s="89">
        <v>15.1</v>
      </c>
      <c r="J9" s="89">
        <v>12.4</v>
      </c>
      <c r="K9" s="89">
        <v>14.7</v>
      </c>
      <c r="L9" s="89">
        <v>13.2</v>
      </c>
      <c r="M9" s="89">
        <f>L9/I9*100</f>
        <v>87.41721854304636</v>
      </c>
      <c r="N9" s="89">
        <f>L9/J9*100</f>
        <v>106.4516129032258</v>
      </c>
      <c r="O9" s="63">
        <f>L9/K9*100</f>
        <v>89.79591836734694</v>
      </c>
      <c r="P9" s="137"/>
      <c r="Q9" s="137"/>
    </row>
    <row r="10" spans="1:17" ht="9" customHeight="1">
      <c r="A10" s="49" t="s">
        <v>581</v>
      </c>
      <c r="B10" s="51" t="s">
        <v>580</v>
      </c>
      <c r="C10" s="49" t="s">
        <v>301</v>
      </c>
      <c r="D10" s="51" t="s">
        <v>302</v>
      </c>
      <c r="E10" s="89">
        <v>43</v>
      </c>
      <c r="F10" s="89">
        <v>3</v>
      </c>
      <c r="G10" s="89">
        <v>5.9</v>
      </c>
      <c r="H10" s="89">
        <v>3.8</v>
      </c>
      <c r="I10" s="89">
        <v>1.3</v>
      </c>
      <c r="J10" s="89">
        <v>1.2</v>
      </c>
      <c r="K10" s="89">
        <v>2.5</v>
      </c>
      <c r="L10" s="89">
        <v>3</v>
      </c>
      <c r="M10" s="89">
        <f>L10/I10*100</f>
        <v>230.76923076923075</v>
      </c>
      <c r="N10" s="89">
        <f>L10/J10*100</f>
        <v>250</v>
      </c>
      <c r="O10" s="63">
        <f>L10/K10*100</f>
        <v>120</v>
      </c>
      <c r="P10" s="128"/>
      <c r="Q10" s="128"/>
    </row>
    <row r="11" spans="1:17" ht="10.5" customHeight="1">
      <c r="A11" s="49" t="s">
        <v>715</v>
      </c>
      <c r="B11" s="51" t="s">
        <v>582</v>
      </c>
      <c r="C11" s="49" t="s">
        <v>303</v>
      </c>
      <c r="D11" s="51" t="s">
        <v>300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/>
      <c r="N11" s="89"/>
      <c r="O11" s="63"/>
      <c r="P11" s="137"/>
      <c r="Q11" s="137"/>
    </row>
    <row r="12" spans="1:17" ht="10.5" customHeight="1">
      <c r="A12" s="49" t="s">
        <v>716</v>
      </c>
      <c r="B12" s="51" t="s">
        <v>583</v>
      </c>
      <c r="C12" s="49" t="s">
        <v>303</v>
      </c>
      <c r="D12" s="51" t="s">
        <v>300</v>
      </c>
      <c r="E12" s="89">
        <v>21</v>
      </c>
      <c r="F12" s="89">
        <v>2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/>
      <c r="N12" s="89"/>
      <c r="O12" s="63"/>
      <c r="P12" s="137"/>
      <c r="Q12" s="137"/>
    </row>
    <row r="13" spans="1:17" ht="10.5">
      <c r="A13" s="49" t="s">
        <v>2</v>
      </c>
      <c r="B13" s="51" t="s">
        <v>444</v>
      </c>
      <c r="C13" s="49" t="s">
        <v>303</v>
      </c>
      <c r="D13" s="51" t="s">
        <v>300</v>
      </c>
      <c r="E13" s="89"/>
      <c r="F13" s="89"/>
      <c r="G13" s="89"/>
      <c r="H13" s="89"/>
      <c r="I13" s="89"/>
      <c r="J13" s="89"/>
      <c r="K13" s="49"/>
      <c r="L13" s="49"/>
      <c r="M13" s="89"/>
      <c r="N13" s="89"/>
      <c r="O13" s="63"/>
      <c r="P13" s="137"/>
      <c r="Q13" s="137"/>
    </row>
    <row r="14" spans="1:17" ht="9.75" customHeight="1">
      <c r="A14" s="49" t="s">
        <v>418</v>
      </c>
      <c r="B14" s="51" t="s">
        <v>445</v>
      </c>
      <c r="C14" s="49" t="s">
        <v>303</v>
      </c>
      <c r="D14" s="51" t="s">
        <v>300</v>
      </c>
      <c r="E14" s="89"/>
      <c r="F14" s="89"/>
      <c r="G14" s="89"/>
      <c r="H14" s="89"/>
      <c r="I14" s="89"/>
      <c r="J14" s="89"/>
      <c r="K14" s="49"/>
      <c r="L14" s="49"/>
      <c r="M14" s="89"/>
      <c r="N14" s="89"/>
      <c r="O14" s="63"/>
      <c r="P14" s="128"/>
      <c r="Q14" s="128"/>
    </row>
    <row r="15" spans="1:17" ht="9" customHeight="1">
      <c r="A15" s="49" t="s">
        <v>274</v>
      </c>
      <c r="B15" s="51" t="s">
        <v>273</v>
      </c>
      <c r="C15" s="49" t="s">
        <v>1049</v>
      </c>
      <c r="D15" s="51" t="s">
        <v>1050</v>
      </c>
      <c r="E15" s="89">
        <v>818</v>
      </c>
      <c r="F15" s="89">
        <v>771</v>
      </c>
      <c r="G15" s="89">
        <v>283</v>
      </c>
      <c r="H15" s="89">
        <v>813.6</v>
      </c>
      <c r="I15" s="89">
        <v>414.8</v>
      </c>
      <c r="J15" s="89">
        <v>231</v>
      </c>
      <c r="K15" s="89">
        <v>213</v>
      </c>
      <c r="L15" s="89">
        <v>235</v>
      </c>
      <c r="M15" s="89">
        <f>L15/I15*100</f>
        <v>56.65380906460945</v>
      </c>
      <c r="N15" s="89">
        <f>L15/J15*100</f>
        <v>101.73160173160174</v>
      </c>
      <c r="O15" s="63">
        <f>L15/K15*100</f>
        <v>110.32863849765258</v>
      </c>
      <c r="P15" s="137"/>
      <c r="Q15" s="137"/>
    </row>
    <row r="16" spans="1:17" ht="10.5">
      <c r="A16" s="49" t="s">
        <v>647</v>
      </c>
      <c r="B16" s="51" t="s">
        <v>648</v>
      </c>
      <c r="C16" s="52" t="s">
        <v>305</v>
      </c>
      <c r="D16" s="345" t="s">
        <v>304</v>
      </c>
      <c r="E16" s="89">
        <v>2150</v>
      </c>
      <c r="F16" s="89">
        <v>1500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/>
      <c r="N16" s="89"/>
      <c r="O16" s="63"/>
      <c r="P16" s="137"/>
      <c r="Q16" s="137"/>
    </row>
    <row r="17" spans="1:17" ht="10.5">
      <c r="A17" s="49" t="s">
        <v>563</v>
      </c>
      <c r="B17" s="51" t="s">
        <v>649</v>
      </c>
      <c r="C17" s="52" t="s">
        <v>486</v>
      </c>
      <c r="D17" s="345" t="s">
        <v>306</v>
      </c>
      <c r="E17" s="89">
        <v>13.5</v>
      </c>
      <c r="F17" s="89">
        <v>5.5</v>
      </c>
      <c r="G17" s="89">
        <v>17.1</v>
      </c>
      <c r="H17" s="89">
        <v>3.5</v>
      </c>
      <c r="I17" s="89">
        <v>3.7</v>
      </c>
      <c r="J17" s="89">
        <v>4.4</v>
      </c>
      <c r="K17" s="89">
        <v>1.6</v>
      </c>
      <c r="L17" s="89">
        <v>0</v>
      </c>
      <c r="M17" s="89">
        <f>L17/I17*100</f>
        <v>0</v>
      </c>
      <c r="N17" s="89"/>
      <c r="O17" s="63"/>
      <c r="P17" s="137"/>
      <c r="Q17" s="137"/>
    </row>
    <row r="18" spans="1:17" ht="10.5">
      <c r="A18" s="49" t="s">
        <v>655</v>
      </c>
      <c r="B18" s="51" t="s">
        <v>650</v>
      </c>
      <c r="C18" s="52" t="s">
        <v>307</v>
      </c>
      <c r="D18" s="345" t="s">
        <v>308</v>
      </c>
      <c r="E18" s="89">
        <v>508.6</v>
      </c>
      <c r="F18" s="89">
        <v>409.9</v>
      </c>
      <c r="G18" s="89">
        <v>988.1</v>
      </c>
      <c r="H18" s="89">
        <v>558.2</v>
      </c>
      <c r="I18" s="89">
        <v>328</v>
      </c>
      <c r="J18" s="89">
        <v>324.7</v>
      </c>
      <c r="K18" s="89">
        <v>268.4</v>
      </c>
      <c r="L18" s="89">
        <v>612.8</v>
      </c>
      <c r="M18" s="89">
        <f>L18/I18*100</f>
        <v>186.8292682926829</v>
      </c>
      <c r="N18" s="89">
        <f>L18/J18*100</f>
        <v>188.72805666769327</v>
      </c>
      <c r="O18" s="63">
        <f>L18/K18*100</f>
        <v>228.31594634873323</v>
      </c>
      <c r="P18" s="137"/>
      <c r="Q18" s="137"/>
    </row>
    <row r="19" spans="1:17" ht="10.5">
      <c r="A19" s="49" t="s">
        <v>895</v>
      </c>
      <c r="B19" s="51" t="s">
        <v>788</v>
      </c>
      <c r="C19" s="49" t="s">
        <v>896</v>
      </c>
      <c r="D19" s="51" t="s">
        <v>894</v>
      </c>
      <c r="E19" s="89">
        <v>0</v>
      </c>
      <c r="F19" s="89"/>
      <c r="G19" s="89">
        <v>67.8</v>
      </c>
      <c r="H19" s="89">
        <v>80.5</v>
      </c>
      <c r="I19" s="89">
        <v>80.5</v>
      </c>
      <c r="J19" s="89">
        <v>83.3</v>
      </c>
      <c r="K19" s="89">
        <v>114.9</v>
      </c>
      <c r="L19" s="89">
        <v>126.8</v>
      </c>
      <c r="M19" s="89">
        <f>L19/I19*100</f>
        <v>157.51552795031057</v>
      </c>
      <c r="N19" s="89">
        <f>L19/J19*100</f>
        <v>152.22088835534214</v>
      </c>
      <c r="O19" s="63">
        <f>L19/K19*100</f>
        <v>110.35683202785029</v>
      </c>
      <c r="P19" s="137"/>
      <c r="Q19" s="137"/>
    </row>
    <row r="20" spans="1:17" ht="11.25">
      <c r="A20" s="49" t="s">
        <v>662</v>
      </c>
      <c r="B20" s="51" t="s">
        <v>298</v>
      </c>
      <c r="C20" s="49" t="s">
        <v>1051</v>
      </c>
      <c r="D20" s="51" t="s">
        <v>1052</v>
      </c>
      <c r="E20" s="131"/>
      <c r="F20" s="131"/>
      <c r="G20" s="131"/>
      <c r="H20" s="131"/>
      <c r="I20" s="131"/>
      <c r="J20" s="131"/>
      <c r="K20" s="131"/>
      <c r="L20" s="131"/>
      <c r="M20" s="89"/>
      <c r="N20" s="89"/>
      <c r="O20" s="63"/>
      <c r="P20" s="137"/>
      <c r="Q20" s="137"/>
    </row>
    <row r="21" spans="1:17" ht="8.25" customHeight="1">
      <c r="A21" s="49" t="s">
        <v>885</v>
      </c>
      <c r="B21" s="51" t="s">
        <v>299</v>
      </c>
      <c r="C21" s="49" t="s">
        <v>565</v>
      </c>
      <c r="D21" s="345" t="s">
        <v>566</v>
      </c>
      <c r="E21" s="89">
        <v>9.2</v>
      </c>
      <c r="F21" s="89">
        <v>6.8</v>
      </c>
      <c r="G21" s="89">
        <v>9.2</v>
      </c>
      <c r="H21" s="89">
        <v>9.4</v>
      </c>
      <c r="I21" s="89">
        <v>10</v>
      </c>
      <c r="J21" s="89">
        <v>10</v>
      </c>
      <c r="K21" s="89">
        <v>10.7</v>
      </c>
      <c r="L21" s="89">
        <v>11.6</v>
      </c>
      <c r="M21" s="89">
        <f>L21/I21*100</f>
        <v>115.99999999999999</v>
      </c>
      <c r="N21" s="89">
        <f>L21/J21*100</f>
        <v>115.99999999999999</v>
      </c>
      <c r="O21" s="63">
        <f>L21/K21*100</f>
        <v>108.41121495327104</v>
      </c>
      <c r="P21" s="128"/>
      <c r="Q21" s="128"/>
    </row>
    <row r="22" spans="1:17" ht="9" customHeight="1">
      <c r="A22" s="49" t="s">
        <v>886</v>
      </c>
      <c r="B22" s="51" t="s">
        <v>887</v>
      </c>
      <c r="C22" s="49" t="s">
        <v>888</v>
      </c>
      <c r="D22" s="51" t="s">
        <v>889</v>
      </c>
      <c r="E22" s="49">
        <v>44</v>
      </c>
      <c r="F22" s="121">
        <v>31</v>
      </c>
      <c r="G22" s="89">
        <v>120</v>
      </c>
      <c r="H22" s="89">
        <v>63</v>
      </c>
      <c r="I22" s="89">
        <v>49</v>
      </c>
      <c r="J22" s="121">
        <v>46</v>
      </c>
      <c r="K22" s="121">
        <v>53</v>
      </c>
      <c r="L22" s="121">
        <v>75</v>
      </c>
      <c r="M22" s="89">
        <f>L22/I22*100</f>
        <v>153.0612244897959</v>
      </c>
      <c r="N22" s="89">
        <f>L22/J22*100</f>
        <v>163.04347826086956</v>
      </c>
      <c r="O22" s="63">
        <f>L22/K22*100</f>
        <v>141.50943396226415</v>
      </c>
      <c r="P22" s="137"/>
      <c r="Q22" s="137"/>
    </row>
    <row r="23" spans="1:17" ht="10.5">
      <c r="A23" s="49" t="s">
        <v>891</v>
      </c>
      <c r="B23" s="51" t="s">
        <v>217</v>
      </c>
      <c r="C23" s="49" t="s">
        <v>888</v>
      </c>
      <c r="D23" s="51" t="s">
        <v>889</v>
      </c>
      <c r="E23" s="49">
        <v>62</v>
      </c>
      <c r="F23" s="49">
        <v>75</v>
      </c>
      <c r="G23" s="89">
        <v>67</v>
      </c>
      <c r="H23" s="89">
        <v>77</v>
      </c>
      <c r="I23" s="89">
        <v>45</v>
      </c>
      <c r="J23" s="121">
        <v>67</v>
      </c>
      <c r="K23" s="121">
        <v>61</v>
      </c>
      <c r="L23" s="121">
        <v>120</v>
      </c>
      <c r="M23" s="89">
        <f>L23/I23*100</f>
        <v>266.66666666666663</v>
      </c>
      <c r="N23" s="89">
        <f>L23/J23*100</f>
        <v>179.1044776119403</v>
      </c>
      <c r="O23" s="63">
        <f>L23/K23*100</f>
        <v>196.72131147540983</v>
      </c>
      <c r="P23" s="137"/>
      <c r="Q23" s="137"/>
    </row>
    <row r="24" spans="1:17" ht="10.5">
      <c r="A24" s="49" t="s">
        <v>218</v>
      </c>
      <c r="B24" s="51" t="s">
        <v>90</v>
      </c>
      <c r="C24" s="49" t="s">
        <v>888</v>
      </c>
      <c r="D24" s="51" t="s">
        <v>889</v>
      </c>
      <c r="E24" s="49">
        <v>24</v>
      </c>
      <c r="F24" s="49"/>
      <c r="G24" s="89"/>
      <c r="H24" s="89">
        <v>0</v>
      </c>
      <c r="I24" s="89">
        <v>0</v>
      </c>
      <c r="J24" s="121">
        <v>0</v>
      </c>
      <c r="K24" s="121">
        <v>0</v>
      </c>
      <c r="L24" s="121">
        <v>0</v>
      </c>
      <c r="M24" s="89"/>
      <c r="N24" s="89"/>
      <c r="O24" s="63"/>
      <c r="P24" s="90"/>
      <c r="Q24" s="90"/>
    </row>
    <row r="25" spans="1:17" ht="10.5">
      <c r="A25" s="49" t="s">
        <v>219</v>
      </c>
      <c r="B25" s="51" t="s">
        <v>220</v>
      </c>
      <c r="C25" s="49" t="s">
        <v>398</v>
      </c>
      <c r="D25" s="51" t="s">
        <v>823</v>
      </c>
      <c r="E25" s="121">
        <v>594</v>
      </c>
      <c r="F25" s="121">
        <v>681</v>
      </c>
      <c r="G25" s="121">
        <v>1129</v>
      </c>
      <c r="H25" s="121">
        <v>856</v>
      </c>
      <c r="I25" s="121">
        <v>810</v>
      </c>
      <c r="J25" s="121">
        <v>1055</v>
      </c>
      <c r="K25" s="121">
        <v>1334</v>
      </c>
      <c r="L25" s="121">
        <v>1599</v>
      </c>
      <c r="M25" s="89">
        <f>L25/I25*100</f>
        <v>197.40740740740742</v>
      </c>
      <c r="N25" s="89">
        <f>L25/J25*100</f>
        <v>151.56398104265404</v>
      </c>
      <c r="O25" s="63">
        <f>L25/K25*100</f>
        <v>119.86506746626686</v>
      </c>
      <c r="P25" s="137"/>
      <c r="Q25" s="137"/>
    </row>
    <row r="26" spans="1:17" ht="10.5">
      <c r="A26" s="49" t="s">
        <v>864</v>
      </c>
      <c r="B26" s="51" t="s">
        <v>865</v>
      </c>
      <c r="C26" s="49" t="s">
        <v>398</v>
      </c>
      <c r="D26" s="51" t="s">
        <v>823</v>
      </c>
      <c r="E26" s="121"/>
      <c r="F26" s="121"/>
      <c r="G26" s="121"/>
      <c r="H26" s="121"/>
      <c r="I26" s="121"/>
      <c r="J26" s="121"/>
      <c r="K26" s="121"/>
      <c r="L26" s="121"/>
      <c r="M26" s="89"/>
      <c r="N26" s="89"/>
      <c r="O26" s="63"/>
      <c r="P26" s="137"/>
      <c r="Q26" s="137"/>
    </row>
    <row r="27" spans="1:17" ht="10.5">
      <c r="A27" s="49" t="s">
        <v>866</v>
      </c>
      <c r="B27" s="51" t="s">
        <v>867</v>
      </c>
      <c r="C27" s="49" t="s">
        <v>398</v>
      </c>
      <c r="D27" s="51" t="s">
        <v>823</v>
      </c>
      <c r="E27" s="121">
        <v>19</v>
      </c>
      <c r="F27" s="121">
        <v>100</v>
      </c>
      <c r="G27" s="121"/>
      <c r="H27" s="121">
        <v>16</v>
      </c>
      <c r="I27" s="121">
        <v>0</v>
      </c>
      <c r="J27" s="121">
        <v>0</v>
      </c>
      <c r="K27" s="121">
        <v>0</v>
      </c>
      <c r="L27" s="121">
        <v>0</v>
      </c>
      <c r="M27" s="89"/>
      <c r="N27" s="89"/>
      <c r="O27" s="63"/>
      <c r="P27" s="137"/>
      <c r="Q27" s="137"/>
    </row>
    <row r="28" spans="1:17" ht="9" customHeight="1">
      <c r="A28" s="49" t="s">
        <v>684</v>
      </c>
      <c r="B28" s="51" t="s">
        <v>685</v>
      </c>
      <c r="C28" s="49" t="s">
        <v>398</v>
      </c>
      <c r="D28" s="51" t="s">
        <v>823</v>
      </c>
      <c r="E28" s="121">
        <v>24</v>
      </c>
      <c r="F28" s="121">
        <v>14</v>
      </c>
      <c r="G28" s="121"/>
      <c r="H28" s="121"/>
      <c r="I28" s="121">
        <v>0</v>
      </c>
      <c r="J28" s="121">
        <v>0</v>
      </c>
      <c r="K28" s="121">
        <v>0</v>
      </c>
      <c r="L28" s="121">
        <v>0</v>
      </c>
      <c r="M28" s="89"/>
      <c r="N28" s="89"/>
      <c r="O28" s="63"/>
      <c r="P28" s="137"/>
      <c r="Q28" s="137"/>
    </row>
    <row r="29" spans="1:17" ht="10.5">
      <c r="A29" s="49" t="s">
        <v>86</v>
      </c>
      <c r="B29" s="51" t="s">
        <v>485</v>
      </c>
      <c r="C29" s="131" t="s">
        <v>343</v>
      </c>
      <c r="D29" s="425" t="s">
        <v>275</v>
      </c>
      <c r="E29" s="49">
        <v>4769.4</v>
      </c>
      <c r="F29" s="89">
        <v>3875</v>
      </c>
      <c r="G29" s="89">
        <v>5427.7</v>
      </c>
      <c r="H29" s="89">
        <v>6705.8</v>
      </c>
      <c r="I29" s="89">
        <v>4510.3</v>
      </c>
      <c r="J29" s="89">
        <v>5969.8</v>
      </c>
      <c r="K29" s="89">
        <v>5383.5</v>
      </c>
      <c r="L29" s="89">
        <v>13128.5</v>
      </c>
      <c r="M29" s="89">
        <f>L29/I29*100</f>
        <v>291.07819878943747</v>
      </c>
      <c r="N29" s="89">
        <f>L29/J29*100</f>
        <v>219.9152400415424</v>
      </c>
      <c r="O29" s="63">
        <f>L29/K29*100</f>
        <v>243.86551499953563</v>
      </c>
      <c r="P29" s="128"/>
      <c r="Q29" s="128"/>
    </row>
    <row r="30" spans="1:17" ht="10.5">
      <c r="A30" s="49" t="s">
        <v>665</v>
      </c>
      <c r="B30" s="51" t="s">
        <v>929</v>
      </c>
      <c r="C30" s="131" t="s">
        <v>343</v>
      </c>
      <c r="D30" s="425" t="s">
        <v>275</v>
      </c>
      <c r="E30" s="49">
        <v>1400</v>
      </c>
      <c r="F30" s="49">
        <v>1950</v>
      </c>
      <c r="G30" s="89">
        <v>8700</v>
      </c>
      <c r="H30" s="89">
        <v>12765</v>
      </c>
      <c r="I30" s="89">
        <v>12813.3</v>
      </c>
      <c r="J30" s="89">
        <v>20900</v>
      </c>
      <c r="K30" s="89">
        <v>6160</v>
      </c>
      <c r="L30" s="89">
        <v>4600</v>
      </c>
      <c r="M30" s="89">
        <f>L30/I30*100</f>
        <v>35.90019745108599</v>
      </c>
      <c r="N30" s="89">
        <f>L30/J30*100</f>
        <v>22.00956937799043</v>
      </c>
      <c r="O30" s="63">
        <f>L30/K30*100</f>
        <v>74.67532467532467</v>
      </c>
      <c r="P30" s="128"/>
      <c r="Q30" s="128"/>
    </row>
    <row r="31" spans="1:17" ht="10.5">
      <c r="A31" s="131" t="s">
        <v>497</v>
      </c>
      <c r="B31" s="425" t="s">
        <v>498</v>
      </c>
      <c r="C31" s="52" t="s">
        <v>303</v>
      </c>
      <c r="D31" s="345" t="s">
        <v>300</v>
      </c>
      <c r="E31" s="52">
        <v>7</v>
      </c>
      <c r="F31" s="52">
        <v>5</v>
      </c>
      <c r="G31" s="52">
        <v>5</v>
      </c>
      <c r="H31" s="52">
        <v>5</v>
      </c>
      <c r="I31" s="89"/>
      <c r="J31" s="121">
        <v>5</v>
      </c>
      <c r="K31" s="89">
        <v>6</v>
      </c>
      <c r="L31" s="89">
        <v>5</v>
      </c>
      <c r="M31" s="89"/>
      <c r="N31" s="89"/>
      <c r="O31" s="63"/>
      <c r="P31" s="128"/>
      <c r="Q31" s="128"/>
    </row>
    <row r="32" spans="1:41" ht="9" customHeight="1">
      <c r="A32" s="131" t="s">
        <v>1057</v>
      </c>
      <c r="B32" s="425"/>
      <c r="C32" s="52" t="s">
        <v>486</v>
      </c>
      <c r="D32" s="425" t="s">
        <v>275</v>
      </c>
      <c r="E32" s="52"/>
      <c r="F32" s="52"/>
      <c r="G32" s="52"/>
      <c r="H32" s="52"/>
      <c r="I32" s="89"/>
      <c r="J32" s="89">
        <v>4</v>
      </c>
      <c r="K32" s="89">
        <v>4.4</v>
      </c>
      <c r="L32" s="89">
        <v>4</v>
      </c>
      <c r="M32" s="89"/>
      <c r="N32" s="89"/>
      <c r="O32" s="63"/>
      <c r="P32" s="128"/>
      <c r="Q32" s="128"/>
      <c r="AG32" s="76"/>
      <c r="AH32" s="76"/>
      <c r="AI32" s="76"/>
      <c r="AJ32" s="76"/>
      <c r="AK32" s="76"/>
      <c r="AL32" s="76"/>
      <c r="AM32" s="76"/>
      <c r="AN32" s="76"/>
      <c r="AO32" s="76"/>
    </row>
    <row r="33" spans="1:41" ht="9" customHeight="1">
      <c r="A33" s="131" t="s">
        <v>1060</v>
      </c>
      <c r="B33" s="425"/>
      <c r="C33" s="49" t="s">
        <v>1051</v>
      </c>
      <c r="D33" s="51" t="s">
        <v>1052</v>
      </c>
      <c r="E33" s="52"/>
      <c r="F33" s="52"/>
      <c r="G33" s="131"/>
      <c r="H33" s="52"/>
      <c r="I33" s="52"/>
      <c r="J33" s="121">
        <v>130</v>
      </c>
      <c r="K33" s="121">
        <v>120</v>
      </c>
      <c r="L33" s="89">
        <v>155</v>
      </c>
      <c r="M33" s="89"/>
      <c r="N33" s="89"/>
      <c r="O33" s="63">
        <f>L33/K33*100</f>
        <v>129.16666666666669</v>
      </c>
      <c r="P33" s="128"/>
      <c r="Q33" s="128"/>
      <c r="AG33" s="76"/>
      <c r="AH33" s="76"/>
      <c r="AI33" s="76"/>
      <c r="AJ33" s="76"/>
      <c r="AK33" s="76"/>
      <c r="AL33" s="76"/>
      <c r="AM33" s="76"/>
      <c r="AN33" s="76"/>
      <c r="AO33" s="76"/>
    </row>
    <row r="34" spans="1:41" ht="9" customHeight="1">
      <c r="A34" s="131"/>
      <c r="B34" s="425"/>
      <c r="C34" s="52"/>
      <c r="D34" s="345"/>
      <c r="E34" s="131"/>
      <c r="F34" s="52"/>
      <c r="G34" s="52"/>
      <c r="H34" s="131"/>
      <c r="I34" s="52"/>
      <c r="J34" s="52"/>
      <c r="K34" s="89"/>
      <c r="L34" s="89"/>
      <c r="M34" s="89"/>
      <c r="N34" s="89"/>
      <c r="O34" s="63"/>
      <c r="P34" s="128"/>
      <c r="Q34" s="128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1" ht="9" customHeight="1">
      <c r="A35" s="131"/>
      <c r="B35" s="425"/>
      <c r="C35" s="52"/>
      <c r="D35" s="345"/>
      <c r="E35" s="131"/>
      <c r="F35" s="52"/>
      <c r="G35" s="52"/>
      <c r="H35" s="131"/>
      <c r="I35" s="52"/>
      <c r="J35" s="52"/>
      <c r="K35" s="89"/>
      <c r="L35" s="89"/>
      <c r="M35" s="89"/>
      <c r="N35" s="89"/>
      <c r="O35" s="63"/>
      <c r="P35" s="128"/>
      <c r="Q35" s="128"/>
      <c r="AG35" s="76"/>
      <c r="AH35" s="76"/>
      <c r="AI35" s="76"/>
      <c r="AJ35" s="76"/>
      <c r="AK35" s="76"/>
      <c r="AL35" s="76"/>
      <c r="AM35" s="76"/>
      <c r="AN35" s="76"/>
      <c r="AO35" s="76"/>
    </row>
    <row r="36" spans="1:41" ht="9" customHeight="1">
      <c r="A36" s="131"/>
      <c r="B36" s="425"/>
      <c r="C36" s="52"/>
      <c r="D36" s="345"/>
      <c r="E36" s="131"/>
      <c r="F36" s="52"/>
      <c r="G36" s="52"/>
      <c r="H36" s="131"/>
      <c r="I36" s="52"/>
      <c r="J36" s="52"/>
      <c r="K36" s="89"/>
      <c r="L36" s="89"/>
      <c r="M36" s="89"/>
      <c r="N36" s="89"/>
      <c r="O36" s="63"/>
      <c r="P36" s="128"/>
      <c r="Q36" s="128"/>
      <c r="AG36" s="76"/>
      <c r="AH36" s="76"/>
      <c r="AI36" s="76"/>
      <c r="AJ36" s="76"/>
      <c r="AK36" s="76"/>
      <c r="AL36" s="76"/>
      <c r="AM36" s="76"/>
      <c r="AN36" s="76"/>
      <c r="AO36" s="76"/>
    </row>
    <row r="37" spans="1:41" ht="9.75" customHeight="1">
      <c r="A37" s="50"/>
      <c r="B37" s="344"/>
      <c r="C37" s="50"/>
      <c r="D37" s="344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26"/>
      <c r="P37" s="128"/>
      <c r="Q37" s="128"/>
      <c r="AG37" s="76"/>
      <c r="AH37" s="76"/>
      <c r="AI37" s="76"/>
      <c r="AJ37" s="76"/>
      <c r="AK37" s="76"/>
      <c r="AL37" s="76"/>
      <c r="AM37" s="76"/>
      <c r="AN37" s="76"/>
      <c r="AO37" s="76"/>
    </row>
    <row r="38" spans="1:17" ht="8.25" customHeight="1">
      <c r="A38" s="90"/>
      <c r="B38" s="92"/>
      <c r="C38" s="93"/>
      <c r="D38" s="103"/>
      <c r="E38" s="90"/>
      <c r="F38" s="90"/>
      <c r="G38" s="90"/>
      <c r="H38" s="90"/>
      <c r="I38" s="90"/>
      <c r="J38" s="90"/>
      <c r="K38" s="90"/>
      <c r="L38" s="90"/>
      <c r="M38" s="90"/>
      <c r="N38" s="90"/>
      <c r="P38" s="128"/>
      <c r="Q38" s="128"/>
    </row>
    <row r="39" spans="1:17" ht="9">
      <c r="A39" s="90"/>
      <c r="B39" s="92"/>
      <c r="C39" s="93"/>
      <c r="D39" s="103"/>
      <c r="E39" s="90"/>
      <c r="F39" s="90"/>
      <c r="G39" s="90"/>
      <c r="H39" s="90"/>
      <c r="I39" s="90"/>
      <c r="J39" s="90"/>
      <c r="K39" s="90"/>
      <c r="L39" s="90"/>
      <c r="M39" s="90"/>
      <c r="N39" s="90"/>
      <c r="P39" s="90"/>
      <c r="Q39" s="90"/>
    </row>
    <row r="40" spans="1:35" ht="9.75" customHeight="1">
      <c r="A40" s="258"/>
      <c r="B40" s="110"/>
      <c r="C40" s="93"/>
      <c r="D40" s="103"/>
      <c r="E40" s="106"/>
      <c r="F40" s="106"/>
      <c r="G40" s="106"/>
      <c r="H40" s="106"/>
      <c r="I40" s="106"/>
      <c r="J40" s="106"/>
      <c r="K40" s="220"/>
      <c r="L40" s="220"/>
      <c r="M40" s="106"/>
      <c r="N40" s="106"/>
      <c r="O40" s="80"/>
      <c r="P40" s="106"/>
      <c r="Q40" s="106"/>
      <c r="AG40" s="80"/>
      <c r="AH40" s="80"/>
      <c r="AI40" s="80"/>
    </row>
    <row r="41" spans="1:17" ht="11.25" customHeight="1">
      <c r="A41" s="128"/>
      <c r="B41" s="261"/>
      <c r="C41" s="93"/>
      <c r="D41" s="103"/>
      <c r="E41" s="128"/>
      <c r="F41" s="90"/>
      <c r="G41" s="90"/>
      <c r="H41" s="90"/>
      <c r="I41" s="90"/>
      <c r="J41" s="90"/>
      <c r="K41" s="90"/>
      <c r="L41" s="90"/>
      <c r="M41" s="90"/>
      <c r="N41" s="90"/>
      <c r="P41" s="128"/>
      <c r="Q41" s="128"/>
    </row>
    <row r="42" spans="1:17" ht="9">
      <c r="A42" s="90"/>
      <c r="B42" s="92"/>
      <c r="C42" s="93"/>
      <c r="D42" s="103"/>
      <c r="E42" s="90"/>
      <c r="F42" s="90"/>
      <c r="G42" s="90"/>
      <c r="H42" s="90"/>
      <c r="I42" s="90"/>
      <c r="J42" s="90"/>
      <c r="K42" s="90"/>
      <c r="L42" s="90"/>
      <c r="M42" s="90"/>
      <c r="N42" s="90"/>
      <c r="P42" s="90"/>
      <c r="Q42" s="90"/>
    </row>
    <row r="43" spans="1:36" ht="9">
      <c r="A43" s="258"/>
      <c r="B43" s="242"/>
      <c r="C43" s="93"/>
      <c r="D43" s="103"/>
      <c r="E43" s="106"/>
      <c r="F43" s="106"/>
      <c r="G43" s="106"/>
      <c r="H43" s="106"/>
      <c r="I43" s="106"/>
      <c r="J43" s="106"/>
      <c r="K43" s="220"/>
      <c r="L43" s="220"/>
      <c r="M43" s="106"/>
      <c r="N43" s="106"/>
      <c r="O43" s="80"/>
      <c r="P43" s="106"/>
      <c r="Q43" s="106"/>
      <c r="AG43" s="80"/>
      <c r="AH43" s="80"/>
      <c r="AI43" s="80"/>
      <c r="AJ43" s="80"/>
    </row>
    <row r="44" spans="1:17" ht="9">
      <c r="A44" s="90"/>
      <c r="B44" s="103"/>
      <c r="C44" s="93"/>
      <c r="D44" s="103"/>
      <c r="E44" s="93"/>
      <c r="F44" s="93"/>
      <c r="G44" s="93"/>
      <c r="H44" s="93"/>
      <c r="I44" s="93"/>
      <c r="J44" s="93"/>
      <c r="K44" s="93"/>
      <c r="L44" s="93"/>
      <c r="M44" s="93"/>
      <c r="N44" s="93"/>
      <c r="P44" s="90"/>
      <c r="Q44" s="90"/>
    </row>
    <row r="45" spans="1:17" ht="9">
      <c r="A45" s="93"/>
      <c r="B45" s="103"/>
      <c r="C45" s="93"/>
      <c r="D45" s="10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76"/>
      <c r="P45" s="90"/>
      <c r="Q45" s="90"/>
    </row>
    <row r="46" spans="1:17" ht="9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P46" s="90"/>
      <c r="Q46" s="90"/>
    </row>
    <row r="47" spans="1:17" ht="9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P47" s="90"/>
      <c r="Q47" s="90"/>
    </row>
    <row r="48" spans="1:17" ht="9" customHeight="1">
      <c r="A48" s="93"/>
      <c r="B48" s="93"/>
      <c r="C48" s="93"/>
      <c r="D48" s="93"/>
      <c r="E48" s="93"/>
      <c r="F48" s="90"/>
      <c r="G48" s="90"/>
      <c r="H48" s="90"/>
      <c r="I48" s="90"/>
      <c r="J48" s="90"/>
      <c r="K48" s="90"/>
      <c r="L48" s="90"/>
      <c r="M48" s="90"/>
      <c r="N48" s="90"/>
      <c r="P48" s="93"/>
      <c r="Q48" s="93"/>
    </row>
    <row r="49" spans="1:17" ht="9">
      <c r="A49" s="113"/>
      <c r="B49" s="113"/>
      <c r="C49" s="113"/>
      <c r="D49" s="113"/>
      <c r="E49" s="113"/>
      <c r="F49" s="90"/>
      <c r="G49" s="90"/>
      <c r="H49" s="90"/>
      <c r="I49" s="90"/>
      <c r="J49" s="90"/>
      <c r="K49" s="90"/>
      <c r="L49" s="90"/>
      <c r="M49" s="90"/>
      <c r="N49" s="90"/>
      <c r="P49" s="113"/>
      <c r="Q49" s="113"/>
    </row>
    <row r="50" spans="1:17" ht="9">
      <c r="A50" s="113"/>
      <c r="B50" s="113"/>
      <c r="C50" s="113"/>
      <c r="D50" s="113"/>
      <c r="E50" s="113"/>
      <c r="F50" s="90"/>
      <c r="G50" s="90"/>
      <c r="H50" s="90"/>
      <c r="I50" s="90"/>
      <c r="J50" s="90"/>
      <c r="K50" s="90"/>
      <c r="L50" s="90"/>
      <c r="M50" s="90"/>
      <c r="N50" s="90"/>
      <c r="P50" s="113"/>
      <c r="Q50" s="113"/>
    </row>
    <row r="51" spans="1:31" ht="9">
      <c r="A51" s="133"/>
      <c r="B51" s="133"/>
      <c r="C51" s="93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93"/>
      <c r="P51" s="93"/>
      <c r="Q51" s="93"/>
      <c r="R51" s="93"/>
      <c r="S51" s="93"/>
      <c r="T51" s="93"/>
      <c r="U51" s="93"/>
      <c r="V51" s="93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ht="9" customHeight="1" hidden="1">
      <c r="A52" s="133"/>
      <c r="B52" s="93"/>
      <c r="C52" s="93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93"/>
      <c r="P52" s="93"/>
      <c r="Q52" s="93"/>
      <c r="R52" s="93"/>
      <c r="S52" s="93"/>
      <c r="T52" s="93"/>
      <c r="U52" s="93"/>
      <c r="V52" s="93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ht="9" customHeight="1" hidden="1">
      <c r="A53" s="133"/>
      <c r="B53" s="93"/>
      <c r="C53" s="93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93"/>
      <c r="P53" s="93"/>
      <c r="Q53" s="93"/>
      <c r="R53" s="93"/>
      <c r="S53" s="93"/>
      <c r="T53" s="93"/>
      <c r="U53" s="93"/>
      <c r="V53" s="93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ht="9">
      <c r="A54" s="133"/>
      <c r="B54" s="93"/>
      <c r="C54" s="93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93"/>
      <c r="P54" s="93"/>
      <c r="Q54" s="93"/>
      <c r="R54" s="93"/>
      <c r="S54" s="93"/>
      <c r="T54" s="93"/>
      <c r="U54" s="93"/>
      <c r="V54" s="93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ht="9">
      <c r="A55" s="133"/>
      <c r="B55" s="93"/>
      <c r="C55" s="93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90"/>
      <c r="X55" s="90"/>
      <c r="Y55" s="90"/>
      <c r="Z55" s="90"/>
      <c r="AA55" s="90"/>
      <c r="AB55" s="90"/>
      <c r="AC55" s="90"/>
      <c r="AD55" s="90"/>
      <c r="AE55" s="90"/>
    </row>
    <row r="56" spans="1:22" ht="9">
      <c r="A56" s="85"/>
      <c r="B56" s="76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</row>
    <row r="57" spans="1:22" ht="9">
      <c r="A57" s="85"/>
      <c r="B57" s="76"/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</row>
    <row r="58" spans="1:22" ht="9">
      <c r="A58" s="85"/>
      <c r="B58" s="76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</row>
    <row r="59" spans="1:22" ht="9">
      <c r="A59" s="85"/>
      <c r="B59" s="76"/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</row>
    <row r="60" spans="1:22" ht="9">
      <c r="A60" s="85"/>
      <c r="B60" s="76"/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</row>
    <row r="61" spans="1:22" ht="9">
      <c r="A61" s="85"/>
      <c r="B61" s="76"/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</row>
    <row r="62" spans="1:22" ht="9">
      <c r="A62" s="85"/>
      <c r="B62" s="76"/>
      <c r="C62" s="7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</row>
    <row r="63" spans="1:22" ht="9">
      <c r="A63" s="85"/>
      <c r="B63" s="76"/>
      <c r="C63" s="76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</row>
    <row r="64" spans="1:37" ht="12.75" customHeight="1">
      <c r="A64" s="8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7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22" ht="9">
      <c r="A65" s="8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7"/>
      <c r="P65" s="77"/>
      <c r="Q65" s="77"/>
      <c r="R65" s="77"/>
      <c r="S65" s="77"/>
      <c r="T65" s="77"/>
      <c r="U65" s="77"/>
      <c r="V65" s="77"/>
    </row>
    <row r="66" spans="1:22" ht="12.7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7"/>
      <c r="P66" s="77"/>
      <c r="Q66" s="77"/>
      <c r="R66" s="77"/>
      <c r="S66" s="77"/>
      <c r="T66" s="77"/>
      <c r="U66" s="77"/>
      <c r="V66" s="77"/>
    </row>
    <row r="67" spans="1:22" ht="9">
      <c r="A67" s="305"/>
      <c r="B67" s="76"/>
      <c r="C67" s="76"/>
      <c r="D67" s="796"/>
      <c r="E67" s="796"/>
      <c r="F67" s="796"/>
      <c r="G67" s="796"/>
      <c r="H67" s="796"/>
      <c r="I67" s="796"/>
      <c r="J67" s="796"/>
      <c r="K67" s="79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1:22" ht="9">
      <c r="A68" s="305"/>
      <c r="B68" s="76"/>
      <c r="C68" s="76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76"/>
      <c r="P68" s="76"/>
      <c r="Q68" s="76"/>
      <c r="R68" s="76"/>
      <c r="S68" s="76"/>
      <c r="T68" s="76"/>
      <c r="U68" s="76"/>
      <c r="V68" s="76"/>
    </row>
    <row r="69" spans="1:22" ht="9">
      <c r="A69" s="305"/>
      <c r="B69" s="76"/>
      <c r="C69" s="76"/>
      <c r="D69" s="81"/>
      <c r="E69" s="81"/>
      <c r="F69" s="81"/>
      <c r="G69" s="81"/>
      <c r="H69" s="81"/>
      <c r="I69" s="81"/>
      <c r="J69" s="81"/>
      <c r="K69" s="81"/>
      <c r="L69" s="76"/>
      <c r="M69" s="76"/>
      <c r="N69" s="76"/>
      <c r="O69" s="77"/>
      <c r="P69" s="77"/>
      <c r="Q69" s="77"/>
      <c r="R69" s="77"/>
      <c r="S69" s="77"/>
      <c r="T69" s="77"/>
      <c r="U69" s="77"/>
      <c r="V69" s="77"/>
    </row>
    <row r="70" spans="1:22" ht="9">
      <c r="A70" s="30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7"/>
      <c r="P70" s="77"/>
      <c r="Q70" s="77"/>
      <c r="R70" s="77"/>
      <c r="S70" s="77"/>
      <c r="T70" s="77"/>
      <c r="U70" s="77"/>
      <c r="V70" s="77"/>
    </row>
    <row r="71" spans="15:22" ht="9">
      <c r="O71" s="77"/>
      <c r="P71" s="77"/>
      <c r="Q71" s="77"/>
      <c r="R71" s="77"/>
      <c r="S71" s="77"/>
      <c r="T71" s="77"/>
      <c r="U71" s="77"/>
      <c r="V71" s="77"/>
    </row>
    <row r="72" spans="15:22" ht="9">
      <c r="O72" s="76"/>
      <c r="P72" s="76"/>
      <c r="Q72" s="76"/>
      <c r="R72" s="76"/>
      <c r="S72" s="76"/>
      <c r="T72" s="76"/>
      <c r="U72" s="76"/>
      <c r="V72" s="76"/>
    </row>
    <row r="73" spans="15:22" ht="9">
      <c r="O73" s="77"/>
      <c r="P73" s="77"/>
      <c r="Q73" s="77"/>
      <c r="R73" s="77"/>
      <c r="S73" s="77"/>
      <c r="T73" s="77"/>
      <c r="U73" s="77"/>
      <c r="V73" s="77"/>
    </row>
    <row r="75" spans="15:22" ht="9">
      <c r="O75" s="76"/>
      <c r="P75" s="76"/>
      <c r="Q75" s="76"/>
      <c r="R75" s="76"/>
      <c r="S75" s="76"/>
      <c r="T75" s="76"/>
      <c r="U75" s="76"/>
      <c r="V75" s="76"/>
    </row>
    <row r="76" spans="1:14" ht="9">
      <c r="A76" s="86" t="s">
        <v>662</v>
      </c>
      <c r="B76" s="64" t="s">
        <v>860</v>
      </c>
      <c r="C76" s="68" t="s">
        <v>905</v>
      </c>
      <c r="D76" s="72"/>
      <c r="H76" s="68">
        <v>100</v>
      </c>
      <c r="I76" s="72"/>
      <c r="J76" s="72"/>
      <c r="K76" s="72"/>
      <c r="L76" s="77" t="e">
        <f>K76/G76*100</f>
        <v>#DIV/0!</v>
      </c>
      <c r="M76" s="77">
        <f>K76/H76*100</f>
        <v>0</v>
      </c>
      <c r="N76" s="77" t="e">
        <f>K76/I76*100</f>
        <v>#DIV/0!</v>
      </c>
    </row>
    <row r="77" spans="1:22" ht="9">
      <c r="A77" s="87" t="s">
        <v>114</v>
      </c>
      <c r="B77" s="65" t="s">
        <v>214</v>
      </c>
      <c r="C77" s="78" t="s">
        <v>906</v>
      </c>
      <c r="D77" s="79" t="s">
        <v>670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6"/>
      <c r="P77" s="76"/>
      <c r="Q77" s="76"/>
      <c r="R77" s="76"/>
      <c r="S77" s="76"/>
      <c r="T77" s="76"/>
      <c r="U77" s="76"/>
      <c r="V77" s="76"/>
    </row>
    <row r="78" spans="1:14" ht="9">
      <c r="A78" s="86" t="s">
        <v>389</v>
      </c>
      <c r="B78" s="64" t="s">
        <v>883</v>
      </c>
      <c r="C78" s="68" t="s">
        <v>884</v>
      </c>
      <c r="L78" s="77" t="e">
        <f>K78/G78*100</f>
        <v>#DIV/0!</v>
      </c>
      <c r="M78" s="77" t="e">
        <f>K78/H78*100</f>
        <v>#DIV/0!</v>
      </c>
      <c r="N78" s="77" t="e">
        <f>K78/I78*100</f>
        <v>#DIV/0!</v>
      </c>
    </row>
    <row r="79" spans="1:14" ht="9">
      <c r="A79" s="86" t="s">
        <v>390</v>
      </c>
      <c r="B79" s="64" t="s">
        <v>860</v>
      </c>
      <c r="C79" s="68" t="s">
        <v>884</v>
      </c>
      <c r="H79" s="68">
        <v>10</v>
      </c>
      <c r="L79" s="77" t="e">
        <f>K79/G79*100</f>
        <v>#DIV/0!</v>
      </c>
      <c r="M79" s="77">
        <f>K79/H79*100</f>
        <v>0</v>
      </c>
      <c r="N79" s="77" t="e">
        <f>K79/I79*100</f>
        <v>#DIV/0!</v>
      </c>
    </row>
    <row r="80" spans="1:22" ht="9">
      <c r="A80" s="87" t="s">
        <v>391</v>
      </c>
      <c r="B80" s="65" t="s">
        <v>214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6"/>
      <c r="P80" s="76"/>
      <c r="Q80" s="76"/>
      <c r="R80" s="76"/>
      <c r="S80" s="76"/>
      <c r="T80" s="76"/>
      <c r="U80" s="76"/>
      <c r="V80" s="76"/>
    </row>
    <row r="81" ht="9">
      <c r="E81" s="68" t="s">
        <v>144</v>
      </c>
    </row>
    <row r="82" spans="15:22" ht="9">
      <c r="O82" s="77"/>
      <c r="P82" s="77"/>
      <c r="Q82" s="77"/>
      <c r="R82" s="77"/>
      <c r="S82" s="77"/>
      <c r="T82" s="77"/>
      <c r="U82" s="77"/>
      <c r="V82" s="77"/>
    </row>
    <row r="83" spans="15:22" ht="9">
      <c r="O83" s="76"/>
      <c r="P83" s="76"/>
      <c r="Q83" s="76"/>
      <c r="R83" s="76"/>
      <c r="S83" s="76"/>
      <c r="T83" s="76"/>
      <c r="U83" s="76"/>
      <c r="V83" s="76"/>
    </row>
    <row r="84" spans="1:14" ht="9">
      <c r="A84" s="86" t="s">
        <v>16</v>
      </c>
      <c r="B84" s="75" t="s">
        <v>798</v>
      </c>
      <c r="C84" s="68" t="s">
        <v>799</v>
      </c>
      <c r="L84" s="77" t="e">
        <f>K84/G84*100</f>
        <v>#DIV/0!</v>
      </c>
      <c r="M84" s="77" t="e">
        <f>K84/H84*100</f>
        <v>#DIV/0!</v>
      </c>
      <c r="N84" s="77" t="e">
        <f>K84/I84*100</f>
        <v>#DIV/0!</v>
      </c>
    </row>
    <row r="85" spans="1:14" ht="9">
      <c r="A85" s="87" t="s">
        <v>379</v>
      </c>
      <c r="B85" s="65" t="s">
        <v>380</v>
      </c>
      <c r="C85" s="78" t="s">
        <v>509</v>
      </c>
      <c r="D85" s="78"/>
      <c r="E85" s="78"/>
      <c r="F85" s="78"/>
      <c r="G85" s="78"/>
      <c r="H85" s="78"/>
      <c r="I85" s="78"/>
      <c r="J85" s="79"/>
      <c r="K85" s="79"/>
      <c r="L85" s="79" t="e">
        <f>K85/G85*100</f>
        <v>#DIV/0!</v>
      </c>
      <c r="M85" s="79" t="e">
        <f>K85/H85*100</f>
        <v>#DIV/0!</v>
      </c>
      <c r="N85" s="79" t="e">
        <f>K85/I85*100</f>
        <v>#DIV/0!</v>
      </c>
    </row>
    <row r="98" ht="9">
      <c r="G98" s="68" t="s">
        <v>670</v>
      </c>
    </row>
  </sheetData>
  <sheetProtection/>
  <mergeCells count="2">
    <mergeCell ref="E4:L4"/>
    <mergeCell ref="D67:K67"/>
  </mergeCells>
  <printOptions/>
  <pageMargins left="0.551181102362205" right="0.15748031496063" top="0.62" bottom="0.39" header="0.19" footer="0.27"/>
  <pageSetup horizontalDpi="600" verticalDpi="600" orientation="landscape" paperSize="9" r:id="rId1"/>
  <headerFooter alignWithMargins="0">
    <oddHeader>&amp;R&amp;"Arial Mon,Regular"&amp;8&amp;UÁ¿ëýã 10. Àæ ¿éëäâýð</oddHeader>
    <oddFooter xml:space="preserve">&amp;L&amp;18 33&amp;R&amp;"Arial Mon,Regular"&amp;18 
                                                           &amp;"Dutch Mon,Regular"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9"/>
  <sheetViews>
    <sheetView zoomScalePageLayoutView="0" workbookViewId="0" topLeftCell="M30">
      <selection activeCell="Z49" sqref="Z49"/>
    </sheetView>
  </sheetViews>
  <sheetFormatPr defaultColWidth="21.875" defaultRowHeight="12.75"/>
  <cols>
    <col min="1" max="1" width="0.875" style="90" customWidth="1"/>
    <col min="2" max="2" width="20.00390625" style="90" customWidth="1"/>
    <col min="3" max="3" width="17.75390625" style="90" customWidth="1"/>
    <col min="4" max="4" width="5.75390625" style="90" customWidth="1"/>
    <col min="5" max="5" width="7.00390625" style="90" customWidth="1"/>
    <col min="6" max="6" width="6.875" style="90" customWidth="1"/>
    <col min="7" max="7" width="8.875" style="90" customWidth="1"/>
    <col min="8" max="8" width="8.875" style="90" hidden="1" customWidth="1"/>
    <col min="9" max="9" width="9.00390625" style="90" customWidth="1"/>
    <col min="10" max="10" width="7.375" style="90" hidden="1" customWidth="1"/>
    <col min="11" max="11" width="9.375" style="90" customWidth="1"/>
    <col min="12" max="12" width="9.375" style="90" hidden="1" customWidth="1"/>
    <col min="13" max="13" width="8.375" style="90" customWidth="1"/>
    <col min="14" max="14" width="7.75390625" style="90" hidden="1" customWidth="1"/>
    <col min="15" max="15" width="9.375" style="90" customWidth="1"/>
    <col min="16" max="16" width="9.375" style="90" hidden="1" customWidth="1"/>
    <col min="17" max="17" width="9.00390625" style="90" customWidth="1"/>
    <col min="18" max="18" width="9.00390625" style="90" hidden="1" customWidth="1"/>
    <col min="19" max="19" width="8.875" style="90" customWidth="1"/>
    <col min="20" max="20" width="1.875" style="90" hidden="1" customWidth="1"/>
    <col min="21" max="21" width="8.125" style="90" customWidth="1"/>
    <col min="22" max="22" width="8.375" style="90" customWidth="1"/>
    <col min="23" max="23" width="8.125" style="90" customWidth="1"/>
    <col min="24" max="24" width="5.875" style="90" customWidth="1"/>
    <col min="25" max="25" width="1.37890625" style="90" customWidth="1"/>
    <col min="26" max="26" width="11.375" style="90" customWidth="1"/>
    <col min="27" max="27" width="11.125" style="90" customWidth="1"/>
    <col min="28" max="28" width="21.875" style="49" customWidth="1"/>
    <col min="29" max="29" width="21.875" style="90" customWidth="1"/>
    <col min="30" max="16384" width="21.875" style="68" customWidth="1"/>
  </cols>
  <sheetData>
    <row r="1" spans="5:22" ht="12.75" customHeight="1">
      <c r="E1" s="252" t="s">
        <v>182</v>
      </c>
      <c r="F1" s="252"/>
      <c r="G1" s="252"/>
      <c r="H1" s="252"/>
      <c r="I1" s="252"/>
      <c r="J1" s="252"/>
      <c r="K1" s="252"/>
      <c r="L1" s="252"/>
      <c r="M1" s="252"/>
      <c r="N1" s="252"/>
      <c r="O1" s="114"/>
      <c r="P1" s="114"/>
      <c r="Q1" s="114"/>
      <c r="R1" s="114"/>
      <c r="S1" s="114"/>
      <c r="T1" s="114"/>
      <c r="U1" s="114"/>
      <c r="V1" s="114"/>
    </row>
    <row r="2" spans="5:22" ht="12.75" customHeight="1">
      <c r="E2" s="254" t="s">
        <v>694</v>
      </c>
      <c r="F2" s="252"/>
      <c r="G2" s="252"/>
      <c r="H2" s="252"/>
      <c r="I2" s="252"/>
      <c r="J2" s="252"/>
      <c r="K2" s="252"/>
      <c r="L2" s="252"/>
      <c r="M2" s="252"/>
      <c r="N2" s="252"/>
      <c r="O2" s="114"/>
      <c r="P2" s="114"/>
      <c r="Q2" s="114"/>
      <c r="R2" s="114"/>
      <c r="S2" s="114"/>
      <c r="T2" s="114"/>
      <c r="U2" s="114"/>
      <c r="V2" s="114"/>
    </row>
    <row r="3" spans="5:25" ht="12" customHeight="1">
      <c r="E3" s="95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Y3" s="90" t="s">
        <v>670</v>
      </c>
    </row>
    <row r="4" spans="1:24" ht="11.25" customHeight="1">
      <c r="A4" s="93"/>
      <c r="B4" s="306" t="s">
        <v>995</v>
      </c>
      <c r="C4" s="98"/>
      <c r="D4" s="98" t="s">
        <v>53</v>
      </c>
      <c r="E4" s="228" t="s">
        <v>271</v>
      </c>
      <c r="F4" s="94" t="s">
        <v>996</v>
      </c>
      <c r="G4" s="797" t="s">
        <v>437</v>
      </c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313"/>
      <c r="S4" s="253"/>
      <c r="T4" s="169"/>
      <c r="U4" s="94"/>
      <c r="V4" s="94"/>
      <c r="W4" s="98"/>
      <c r="X4" s="93"/>
    </row>
    <row r="5" spans="1:24" ht="11.25" customHeight="1">
      <c r="A5" s="93"/>
      <c r="B5" s="307" t="s">
        <v>997</v>
      </c>
      <c r="C5" s="100"/>
      <c r="D5" s="100" t="s">
        <v>998</v>
      </c>
      <c r="E5" s="109" t="s">
        <v>790</v>
      </c>
      <c r="F5" s="96" t="s">
        <v>961</v>
      </c>
      <c r="G5" s="104">
        <v>2004</v>
      </c>
      <c r="H5" s="104"/>
      <c r="I5" s="104">
        <v>2005</v>
      </c>
      <c r="J5" s="104"/>
      <c r="K5" s="104">
        <v>2006</v>
      </c>
      <c r="L5" s="104"/>
      <c r="M5" s="104">
        <v>2007</v>
      </c>
      <c r="N5" s="104"/>
      <c r="O5" s="104">
        <v>2008</v>
      </c>
      <c r="P5" s="104"/>
      <c r="Q5" s="104">
        <v>2009</v>
      </c>
      <c r="R5" s="104"/>
      <c r="S5" s="104">
        <v>2010</v>
      </c>
      <c r="T5" s="104"/>
      <c r="U5" s="96" t="s">
        <v>1150</v>
      </c>
      <c r="V5" s="96" t="s">
        <v>1152</v>
      </c>
      <c r="W5"/>
      <c r="X5" s="93"/>
    </row>
    <row r="6" spans="1:26" ht="9.75" customHeight="1">
      <c r="A6" s="93"/>
      <c r="B6" s="307" t="s">
        <v>575</v>
      </c>
      <c r="C6" s="100"/>
      <c r="D6" s="100"/>
      <c r="E6" s="96"/>
      <c r="F6" s="109" t="s">
        <v>55</v>
      </c>
      <c r="G6" s="96" t="s">
        <v>626</v>
      </c>
      <c r="H6" s="100"/>
      <c r="I6" s="100" t="s">
        <v>626</v>
      </c>
      <c r="J6" s="100"/>
      <c r="K6" s="100" t="s">
        <v>626</v>
      </c>
      <c r="L6" s="100"/>
      <c r="M6" s="96" t="s">
        <v>626</v>
      </c>
      <c r="N6" s="96"/>
      <c r="O6" s="96" t="s">
        <v>626</v>
      </c>
      <c r="P6" s="96"/>
      <c r="Q6" s="96" t="s">
        <v>626</v>
      </c>
      <c r="R6" s="96"/>
      <c r="S6" s="96" t="s">
        <v>626</v>
      </c>
      <c r="T6" s="96"/>
      <c r="U6" s="96" t="s">
        <v>626</v>
      </c>
      <c r="V6" s="96" t="s">
        <v>626</v>
      </c>
      <c r="W6" s="90" t="s">
        <v>1079</v>
      </c>
      <c r="X6" s="119"/>
      <c r="Z6" s="262"/>
    </row>
    <row r="7" spans="1:24" ht="12" customHeight="1">
      <c r="A7" s="93"/>
      <c r="B7" s="95"/>
      <c r="C7" s="101"/>
      <c r="D7" s="101"/>
      <c r="E7" s="101"/>
      <c r="F7" s="168" t="s">
        <v>746</v>
      </c>
      <c r="G7" s="97" t="s">
        <v>962</v>
      </c>
      <c r="H7" s="101"/>
      <c r="I7" s="101" t="s">
        <v>962</v>
      </c>
      <c r="J7" s="101"/>
      <c r="K7" s="101" t="s">
        <v>962</v>
      </c>
      <c r="L7" s="101"/>
      <c r="M7" s="97" t="s">
        <v>962</v>
      </c>
      <c r="N7" s="97"/>
      <c r="O7" s="97" t="s">
        <v>963</v>
      </c>
      <c r="P7" s="97"/>
      <c r="Q7" s="97" t="s">
        <v>963</v>
      </c>
      <c r="R7" s="97"/>
      <c r="S7" s="97" t="s">
        <v>963</v>
      </c>
      <c r="T7" s="97"/>
      <c r="U7" s="97" t="s">
        <v>962</v>
      </c>
      <c r="V7" s="97" t="s">
        <v>962</v>
      </c>
      <c r="W7" s="101"/>
      <c r="X7" s="93"/>
    </row>
    <row r="8" spans="2:29" ht="9.75" customHeight="1">
      <c r="B8" s="235" t="s">
        <v>347</v>
      </c>
      <c r="C8" s="234" t="s">
        <v>666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37"/>
      <c r="P8" s="137"/>
      <c r="Q8" s="137"/>
      <c r="R8" s="137"/>
      <c r="S8" s="137"/>
      <c r="T8" s="137"/>
      <c r="U8" s="114"/>
      <c r="V8" s="114"/>
      <c r="W8" s="114"/>
      <c r="AB8" s="235" t="s">
        <v>698</v>
      </c>
      <c r="AC8" s="263" t="s">
        <v>666</v>
      </c>
    </row>
    <row r="9" spans="2:29" ht="9.75" customHeight="1">
      <c r="B9" s="49" t="s">
        <v>747</v>
      </c>
      <c r="C9" s="51" t="s">
        <v>748</v>
      </c>
      <c r="D9" s="90" t="s">
        <v>303</v>
      </c>
      <c r="E9" s="92" t="s">
        <v>300</v>
      </c>
      <c r="F9" s="225">
        <v>300100</v>
      </c>
      <c r="G9" s="137">
        <v>34691.6</v>
      </c>
      <c r="H9" s="137">
        <v>121.9</v>
      </c>
      <c r="I9" s="137">
        <v>22657.6</v>
      </c>
      <c r="J9" s="137">
        <v>115.6</v>
      </c>
      <c r="K9" s="137">
        <v>20526.8</v>
      </c>
      <c r="L9" s="137">
        <v>75.5</v>
      </c>
      <c r="M9" s="137">
        <v>21637.2</v>
      </c>
      <c r="N9" s="137">
        <v>75.5</v>
      </c>
      <c r="O9" s="137">
        <v>23107.7</v>
      </c>
      <c r="P9" s="137">
        <v>75.5</v>
      </c>
      <c r="Q9" s="137">
        <v>23262.3</v>
      </c>
      <c r="R9" s="137">
        <v>75.5</v>
      </c>
      <c r="S9" s="137">
        <v>23590.9</v>
      </c>
      <c r="T9" s="137">
        <v>68.4</v>
      </c>
      <c r="U9" s="137">
        <v>14284.8</v>
      </c>
      <c r="V9" s="137">
        <v>14277.3</v>
      </c>
      <c r="W9" s="137">
        <f>V9/U9*100</f>
        <v>99.94749663978494</v>
      </c>
      <c r="Z9" s="137"/>
      <c r="AA9" s="137"/>
      <c r="AB9" s="49" t="s">
        <v>747</v>
      </c>
      <c r="AC9" s="264" t="s">
        <v>748</v>
      </c>
    </row>
    <row r="10" spans="2:29" ht="11.25" customHeight="1">
      <c r="B10" s="49" t="s">
        <v>749</v>
      </c>
      <c r="C10" s="51" t="s">
        <v>750</v>
      </c>
      <c r="D10" s="90" t="s">
        <v>303</v>
      </c>
      <c r="E10" s="92" t="s">
        <v>300</v>
      </c>
      <c r="F10" s="225">
        <v>617700</v>
      </c>
      <c r="G10" s="137">
        <v>34900.1</v>
      </c>
      <c r="H10" s="137">
        <v>49</v>
      </c>
      <c r="I10" s="137">
        <v>19519.3</v>
      </c>
      <c r="J10" s="137">
        <v>56.5</v>
      </c>
      <c r="K10" s="137">
        <v>21248.9</v>
      </c>
      <c r="L10" s="137">
        <v>31.6</v>
      </c>
      <c r="M10" s="137">
        <v>16677.9</v>
      </c>
      <c r="N10" s="137">
        <v>31.6</v>
      </c>
      <c r="O10" s="137">
        <v>12601.1</v>
      </c>
      <c r="P10" s="137">
        <v>31.6</v>
      </c>
      <c r="Q10" s="137">
        <v>14787.7</v>
      </c>
      <c r="R10" s="137">
        <v>31.6</v>
      </c>
      <c r="S10" s="137">
        <v>14287.4</v>
      </c>
      <c r="T10" s="137">
        <v>34.4</v>
      </c>
      <c r="U10" s="137">
        <v>9389</v>
      </c>
      <c r="V10" s="137">
        <v>13225</v>
      </c>
      <c r="W10" s="137">
        <f>V10/U10*100</f>
        <v>140.8563212269677</v>
      </c>
      <c r="AA10" s="137"/>
      <c r="AB10" s="49" t="s">
        <v>749</v>
      </c>
      <c r="AC10" s="264" t="s">
        <v>750</v>
      </c>
    </row>
    <row r="11" spans="2:29" ht="11.25" customHeight="1">
      <c r="B11" s="49" t="s">
        <v>751</v>
      </c>
      <c r="C11" s="51" t="s">
        <v>753</v>
      </c>
      <c r="D11" s="90" t="s">
        <v>752</v>
      </c>
      <c r="E11" s="92" t="s">
        <v>302</v>
      </c>
      <c r="F11" s="225">
        <v>3966000</v>
      </c>
      <c r="G11" s="137">
        <v>226855.2</v>
      </c>
      <c r="H11" s="137">
        <v>118.9</v>
      </c>
      <c r="I11" s="137">
        <v>125325.6</v>
      </c>
      <c r="J11" s="137">
        <v>57.2</v>
      </c>
      <c r="K11" s="137">
        <v>65439</v>
      </c>
      <c r="L11" s="137">
        <v>31.6</v>
      </c>
      <c r="M11" s="137">
        <v>160226.4</v>
      </c>
      <c r="N11" s="137">
        <v>31.6</v>
      </c>
      <c r="O11" s="137">
        <v>188385</v>
      </c>
      <c r="P11" s="137">
        <v>31.6</v>
      </c>
      <c r="Q11" s="137">
        <v>96373.8</v>
      </c>
      <c r="R11" s="137">
        <v>31.6</v>
      </c>
      <c r="S11" s="137">
        <v>91614.6</v>
      </c>
      <c r="T11" s="137">
        <v>16.5</v>
      </c>
      <c r="U11" s="137">
        <v>58300.2</v>
      </c>
      <c r="V11" s="137">
        <v>52351.2</v>
      </c>
      <c r="W11" s="137">
        <f>V11/U11*100</f>
        <v>89.79591836734694</v>
      </c>
      <c r="Z11" s="137"/>
      <c r="AA11" s="137"/>
      <c r="AB11" s="49" t="s">
        <v>751</v>
      </c>
      <c r="AC11" s="264" t="s">
        <v>753</v>
      </c>
    </row>
    <row r="12" spans="2:29" ht="10.5" customHeight="1">
      <c r="B12" s="49" t="s">
        <v>754</v>
      </c>
      <c r="C12" s="51" t="s">
        <v>755</v>
      </c>
      <c r="D12" s="90" t="s">
        <v>752</v>
      </c>
      <c r="E12" s="92" t="s">
        <v>302</v>
      </c>
      <c r="F12" s="225">
        <v>160000</v>
      </c>
      <c r="G12" s="137">
        <v>13088</v>
      </c>
      <c r="H12" s="137">
        <v>161.4</v>
      </c>
      <c r="I12" s="137">
        <v>10928</v>
      </c>
      <c r="J12" s="137">
        <v>81.8</v>
      </c>
      <c r="K12" s="137">
        <v>1312</v>
      </c>
      <c r="L12" s="137">
        <v>68.3</v>
      </c>
      <c r="M12" s="137">
        <v>1504</v>
      </c>
      <c r="N12" s="137">
        <v>68.3</v>
      </c>
      <c r="O12" s="137">
        <v>912</v>
      </c>
      <c r="P12" s="137">
        <v>68.3</v>
      </c>
      <c r="Q12" s="137">
        <v>353.6</v>
      </c>
      <c r="R12" s="137">
        <v>68.3</v>
      </c>
      <c r="S12" s="137">
        <v>240</v>
      </c>
      <c r="T12" s="137">
        <v>8.2</v>
      </c>
      <c r="U12" s="137">
        <v>160</v>
      </c>
      <c r="V12" s="137">
        <v>320</v>
      </c>
      <c r="W12" s="137">
        <f>V12/U12*100</f>
        <v>200</v>
      </c>
      <c r="Z12" s="137"/>
      <c r="AA12" s="137"/>
      <c r="AB12" s="49" t="s">
        <v>754</v>
      </c>
      <c r="AC12" s="264" t="s">
        <v>755</v>
      </c>
    </row>
    <row r="13" spans="2:29" ht="10.5" customHeight="1">
      <c r="B13" s="49" t="s">
        <v>756</v>
      </c>
      <c r="C13" s="51" t="s">
        <v>757</v>
      </c>
      <c r="D13" s="90" t="s">
        <v>303</v>
      </c>
      <c r="E13" s="92" t="s">
        <v>300</v>
      </c>
      <c r="F13" s="225">
        <v>227000</v>
      </c>
      <c r="G13" s="137"/>
      <c r="H13" s="137"/>
      <c r="I13" s="137"/>
      <c r="J13" s="137"/>
      <c r="K13" s="137"/>
      <c r="L13" s="137"/>
      <c r="M13" s="137">
        <v>0</v>
      </c>
      <c r="N13" s="137"/>
      <c r="O13" s="137">
        <v>0</v>
      </c>
      <c r="P13" s="137"/>
      <c r="Q13" s="137">
        <v>0</v>
      </c>
      <c r="R13" s="137"/>
      <c r="S13" s="137">
        <v>0</v>
      </c>
      <c r="T13" s="137"/>
      <c r="U13" s="137">
        <v>0</v>
      </c>
      <c r="V13" s="137">
        <f aca="true" t="shared" si="0" ref="V9:V18">F13*AA13/1000</f>
        <v>0</v>
      </c>
      <c r="W13" s="137"/>
      <c r="AB13" s="49" t="s">
        <v>756</v>
      </c>
      <c r="AC13" s="264" t="s">
        <v>757</v>
      </c>
    </row>
    <row r="14" spans="2:29" ht="10.5" customHeight="1">
      <c r="B14" s="49" t="s">
        <v>758</v>
      </c>
      <c r="C14" s="51" t="s">
        <v>759</v>
      </c>
      <c r="D14" s="90" t="s">
        <v>303</v>
      </c>
      <c r="E14" s="92" t="s">
        <v>300</v>
      </c>
      <c r="F14" s="225">
        <v>300000</v>
      </c>
      <c r="G14" s="137">
        <v>17550</v>
      </c>
      <c r="H14" s="137">
        <v>34</v>
      </c>
      <c r="I14" s="137">
        <v>7800</v>
      </c>
      <c r="J14" s="137">
        <v>58.5</v>
      </c>
      <c r="K14" s="137">
        <v>1800</v>
      </c>
      <c r="L14" s="137">
        <v>26</v>
      </c>
      <c r="M14" s="137">
        <v>2400</v>
      </c>
      <c r="N14" s="137">
        <v>26</v>
      </c>
      <c r="O14" s="137">
        <v>0</v>
      </c>
      <c r="P14" s="137">
        <v>26</v>
      </c>
      <c r="Q14" s="137">
        <v>0</v>
      </c>
      <c r="R14" s="137">
        <v>26</v>
      </c>
      <c r="S14" s="137">
        <v>0</v>
      </c>
      <c r="T14" s="137">
        <v>3</v>
      </c>
      <c r="U14" s="137">
        <v>0</v>
      </c>
      <c r="V14" s="137">
        <v>0</v>
      </c>
      <c r="W14" s="137"/>
      <c r="AB14" s="49" t="s">
        <v>758</v>
      </c>
      <c r="AC14" s="264" t="s">
        <v>759</v>
      </c>
    </row>
    <row r="15" spans="2:29" ht="10.5" customHeight="1">
      <c r="B15" s="49" t="s">
        <v>414</v>
      </c>
      <c r="C15" s="51"/>
      <c r="D15" s="90" t="s">
        <v>303</v>
      </c>
      <c r="E15" s="92" t="s">
        <v>300</v>
      </c>
      <c r="F15" s="225">
        <v>2024900</v>
      </c>
      <c r="G15" s="137"/>
      <c r="H15" s="137"/>
      <c r="I15" s="137"/>
      <c r="J15" s="137"/>
      <c r="K15" s="137"/>
      <c r="L15" s="137"/>
      <c r="M15" s="137"/>
      <c r="N15" s="137"/>
      <c r="O15" s="137">
        <v>909585.1</v>
      </c>
      <c r="P15" s="137"/>
      <c r="Q15" s="137">
        <v>1486276.6</v>
      </c>
      <c r="R15" s="137"/>
      <c r="S15" s="137">
        <v>1996956.4</v>
      </c>
      <c r="T15" s="137">
        <v>3</v>
      </c>
      <c r="U15" s="137">
        <v>0</v>
      </c>
      <c r="V15" s="137">
        <f t="shared" si="0"/>
        <v>0</v>
      </c>
      <c r="W15" s="137"/>
      <c r="Z15" s="89"/>
      <c r="AA15" s="49"/>
      <c r="AB15" s="49" t="s">
        <v>414</v>
      </c>
      <c r="AC15" s="264"/>
    </row>
    <row r="16" spans="2:29" ht="10.5" customHeight="1">
      <c r="B16" s="49" t="s">
        <v>415</v>
      </c>
      <c r="C16" s="51"/>
      <c r="D16" s="90" t="s">
        <v>303</v>
      </c>
      <c r="E16" s="92" t="s">
        <v>300</v>
      </c>
      <c r="F16" s="225">
        <v>1400000</v>
      </c>
      <c r="G16" s="137"/>
      <c r="H16" s="137"/>
      <c r="I16" s="137"/>
      <c r="J16" s="137"/>
      <c r="K16" s="137"/>
      <c r="L16" s="137"/>
      <c r="M16" s="137"/>
      <c r="N16" s="137"/>
      <c r="O16" s="137">
        <v>187180</v>
      </c>
      <c r="P16" s="137"/>
      <c r="Q16" s="137">
        <v>66360</v>
      </c>
      <c r="R16" s="137"/>
      <c r="S16" s="137">
        <v>0</v>
      </c>
      <c r="T16" s="137">
        <v>3</v>
      </c>
      <c r="U16" s="137">
        <v>0</v>
      </c>
      <c r="V16" s="137">
        <f t="shared" si="0"/>
        <v>0</v>
      </c>
      <c r="W16" s="137"/>
      <c r="Z16" s="49"/>
      <c r="AA16" s="49"/>
      <c r="AB16" s="49" t="s">
        <v>415</v>
      </c>
      <c r="AC16" s="264"/>
    </row>
    <row r="17" spans="2:29" ht="10.5" customHeight="1">
      <c r="B17" s="49" t="s">
        <v>416</v>
      </c>
      <c r="C17" s="51"/>
      <c r="D17" s="90" t="s">
        <v>303</v>
      </c>
      <c r="E17" s="92" t="s">
        <v>300</v>
      </c>
      <c r="F17" s="225">
        <v>1400000</v>
      </c>
      <c r="G17" s="137">
        <v>0</v>
      </c>
      <c r="H17" s="137"/>
      <c r="I17" s="137">
        <v>0</v>
      </c>
      <c r="J17" s="137"/>
      <c r="K17" s="137">
        <v>0</v>
      </c>
      <c r="L17" s="137"/>
      <c r="M17" s="137">
        <v>0</v>
      </c>
      <c r="N17" s="137"/>
      <c r="O17" s="137">
        <v>10360</v>
      </c>
      <c r="P17" s="137"/>
      <c r="Q17" s="137">
        <v>32060</v>
      </c>
      <c r="R17" s="137"/>
      <c r="S17" s="137">
        <v>0</v>
      </c>
      <c r="T17" s="137">
        <v>3</v>
      </c>
      <c r="U17" s="137">
        <v>0</v>
      </c>
      <c r="V17" s="137">
        <f t="shared" si="0"/>
        <v>0</v>
      </c>
      <c r="W17" s="137"/>
      <c r="AB17" s="49" t="s">
        <v>416</v>
      </c>
      <c r="AC17" s="264" t="s">
        <v>342</v>
      </c>
    </row>
    <row r="18" spans="2:29" ht="9.75" customHeight="1">
      <c r="B18" s="49" t="s">
        <v>417</v>
      </c>
      <c r="C18" s="51"/>
      <c r="D18" s="90" t="s">
        <v>303</v>
      </c>
      <c r="E18" s="92" t="s">
        <v>300</v>
      </c>
      <c r="F18" s="225">
        <v>700000</v>
      </c>
      <c r="G18" s="137">
        <v>0</v>
      </c>
      <c r="H18" s="137"/>
      <c r="I18" s="137">
        <v>0</v>
      </c>
      <c r="J18" s="137"/>
      <c r="K18" s="137">
        <v>0</v>
      </c>
      <c r="L18" s="137"/>
      <c r="M18" s="137"/>
      <c r="N18" s="137"/>
      <c r="O18" s="137">
        <v>60130</v>
      </c>
      <c r="P18" s="137"/>
      <c r="Q18" s="137">
        <v>123270</v>
      </c>
      <c r="R18" s="137"/>
      <c r="S18" s="137">
        <v>164430</v>
      </c>
      <c r="T18" s="137">
        <v>3</v>
      </c>
      <c r="U18" s="137">
        <v>0</v>
      </c>
      <c r="V18" s="137">
        <f t="shared" si="0"/>
        <v>0</v>
      </c>
      <c r="W18" s="137"/>
      <c r="Z18" s="49"/>
      <c r="AA18" s="49"/>
      <c r="AB18" s="49" t="s">
        <v>417</v>
      </c>
      <c r="AC18" s="264" t="s">
        <v>344</v>
      </c>
    </row>
    <row r="19" spans="2:29" ht="11.25" customHeight="1">
      <c r="B19" s="49" t="s">
        <v>345</v>
      </c>
      <c r="C19" s="184" t="s">
        <v>775</v>
      </c>
      <c r="D19" s="224"/>
      <c r="E19" s="91"/>
      <c r="F19" s="265"/>
      <c r="G19" s="266">
        <f aca="true" t="shared" si="1" ref="G19:Q19">SUM(G9:G18)</f>
        <v>327084.9</v>
      </c>
      <c r="H19" s="266">
        <f t="shared" si="1"/>
        <v>485.20000000000005</v>
      </c>
      <c r="I19" s="266">
        <f t="shared" si="1"/>
        <v>186230.5</v>
      </c>
      <c r="J19" s="266">
        <f t="shared" si="1"/>
        <v>369.6</v>
      </c>
      <c r="K19" s="266">
        <f t="shared" si="1"/>
        <v>110326.7</v>
      </c>
      <c r="L19" s="266">
        <f t="shared" si="1"/>
        <v>233</v>
      </c>
      <c r="M19" s="266">
        <f t="shared" si="1"/>
        <v>202445.5</v>
      </c>
      <c r="N19" s="266">
        <f t="shared" si="1"/>
        <v>233</v>
      </c>
      <c r="O19" s="266">
        <f t="shared" si="1"/>
        <v>1392260.9</v>
      </c>
      <c r="P19" s="266">
        <f t="shared" si="1"/>
        <v>233</v>
      </c>
      <c r="Q19" s="266">
        <f t="shared" si="1"/>
        <v>1842744</v>
      </c>
      <c r="R19" s="266">
        <f>SUM(R9:R18)</f>
        <v>233</v>
      </c>
      <c r="S19" s="266">
        <f>SUM(S9:S18)</f>
        <v>2291119.3</v>
      </c>
      <c r="T19" s="266">
        <f>SUM(T9:T18)</f>
        <v>142.5</v>
      </c>
      <c r="U19" s="266">
        <f>SUM(U9:U18)</f>
        <v>82134</v>
      </c>
      <c r="V19" s="266">
        <f>SUM(V9:V18)</f>
        <v>80173.5</v>
      </c>
      <c r="W19" s="137">
        <f>V19/U19*100</f>
        <v>97.61304697202134</v>
      </c>
      <c r="AB19" s="49" t="s">
        <v>345</v>
      </c>
      <c r="AC19" s="264" t="s">
        <v>775</v>
      </c>
    </row>
    <row r="20" spans="2:29" ht="10.5" customHeight="1">
      <c r="B20" s="257" t="s">
        <v>965</v>
      </c>
      <c r="C20" s="234" t="s">
        <v>667</v>
      </c>
      <c r="D20" s="114"/>
      <c r="E20" s="114"/>
      <c r="F20" s="114"/>
      <c r="G20" s="114"/>
      <c r="H20" s="114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137">
        <f aca="true" t="shared" si="2" ref="V20:V27">F20*AA20/1000</f>
        <v>0</v>
      </c>
      <c r="W20" s="137"/>
      <c r="AB20" s="235" t="s">
        <v>348</v>
      </c>
      <c r="AC20" s="263" t="s">
        <v>667</v>
      </c>
    </row>
    <row r="21" spans="2:29" ht="12" customHeight="1">
      <c r="B21" s="49" t="s">
        <v>913</v>
      </c>
      <c r="C21" s="51" t="s">
        <v>914</v>
      </c>
      <c r="D21" s="258" t="s">
        <v>964</v>
      </c>
      <c r="E21" s="92" t="s">
        <v>820</v>
      </c>
      <c r="F21" s="225">
        <v>17000</v>
      </c>
      <c r="G21" s="137">
        <v>41905</v>
      </c>
      <c r="H21" s="137">
        <v>1580</v>
      </c>
      <c r="I21" s="137">
        <v>31416</v>
      </c>
      <c r="J21" s="137">
        <v>2465</v>
      </c>
      <c r="K21" s="137">
        <v>27659</v>
      </c>
      <c r="L21" s="137">
        <v>1848</v>
      </c>
      <c r="M21" s="137">
        <v>6035</v>
      </c>
      <c r="N21" s="137">
        <v>1848</v>
      </c>
      <c r="O21" s="137">
        <v>21583.2</v>
      </c>
      <c r="P21" s="137">
        <v>1848</v>
      </c>
      <c r="Q21" s="137">
        <v>11135</v>
      </c>
      <c r="R21" s="137">
        <v>1848</v>
      </c>
      <c r="S21" s="137">
        <v>10625</v>
      </c>
      <c r="T21" s="137">
        <v>1627</v>
      </c>
      <c r="U21" s="137">
        <v>3621</v>
      </c>
      <c r="V21" s="137">
        <v>3995</v>
      </c>
      <c r="W21" s="137">
        <f>V21/U21*100</f>
        <v>110.32863849765258</v>
      </c>
      <c r="Z21" s="137"/>
      <c r="AA21" s="137"/>
      <c r="AB21" s="49" t="s">
        <v>913</v>
      </c>
      <c r="AC21" s="264" t="s">
        <v>914</v>
      </c>
    </row>
    <row r="22" spans="2:29" ht="10.5" customHeight="1">
      <c r="B22" s="49" t="s">
        <v>915</v>
      </c>
      <c r="C22" s="51" t="s">
        <v>918</v>
      </c>
      <c r="D22" s="258" t="s">
        <v>303</v>
      </c>
      <c r="E22" s="92" t="s">
        <v>300</v>
      </c>
      <c r="F22" s="225">
        <v>30000</v>
      </c>
      <c r="G22" s="137">
        <v>1680</v>
      </c>
      <c r="H22" s="137">
        <v>9.8</v>
      </c>
      <c r="I22" s="137">
        <v>1680</v>
      </c>
      <c r="J22" s="137">
        <v>56</v>
      </c>
      <c r="K22" s="137">
        <v>300</v>
      </c>
      <c r="L22" s="137">
        <v>56</v>
      </c>
      <c r="M22" s="137">
        <v>210</v>
      </c>
      <c r="N22" s="137">
        <v>56</v>
      </c>
      <c r="O22" s="137">
        <v>150</v>
      </c>
      <c r="P22" s="137">
        <v>56</v>
      </c>
      <c r="Q22" s="137">
        <v>150</v>
      </c>
      <c r="R22" s="137">
        <v>56</v>
      </c>
      <c r="S22" s="137">
        <v>180</v>
      </c>
      <c r="T22" s="137">
        <v>10</v>
      </c>
      <c r="U22" s="137">
        <v>0</v>
      </c>
      <c r="V22" s="137">
        <f t="shared" si="2"/>
        <v>0</v>
      </c>
      <c r="W22" s="137"/>
      <c r="AA22" s="137"/>
      <c r="AB22" s="49" t="s">
        <v>915</v>
      </c>
      <c r="AC22" s="264" t="s">
        <v>918</v>
      </c>
    </row>
    <row r="23" spans="2:29" ht="11.25" customHeight="1">
      <c r="B23" s="49" t="s">
        <v>919</v>
      </c>
      <c r="C23" s="51" t="s">
        <v>346</v>
      </c>
      <c r="D23" s="258" t="s">
        <v>964</v>
      </c>
      <c r="E23" s="92" t="s">
        <v>820</v>
      </c>
      <c r="F23" s="225">
        <v>1200</v>
      </c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>
        <v>0</v>
      </c>
      <c r="V23" s="137">
        <f t="shared" si="2"/>
        <v>0</v>
      </c>
      <c r="W23" s="137"/>
      <c r="AB23" s="49" t="s">
        <v>919</v>
      </c>
      <c r="AC23" s="264" t="s">
        <v>156</v>
      </c>
    </row>
    <row r="24" spans="2:29" ht="11.25" customHeight="1">
      <c r="B24" s="49" t="s">
        <v>920</v>
      </c>
      <c r="C24" s="51" t="s">
        <v>157</v>
      </c>
      <c r="D24" s="258" t="s">
        <v>964</v>
      </c>
      <c r="E24" s="92" t="s">
        <v>820</v>
      </c>
      <c r="F24" s="225">
        <v>18000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>
        <v>0</v>
      </c>
      <c r="V24" s="137">
        <f t="shared" si="2"/>
        <v>0</v>
      </c>
      <c r="W24" s="137"/>
      <c r="AB24" s="49" t="s">
        <v>920</v>
      </c>
      <c r="AC24" s="264" t="s">
        <v>157</v>
      </c>
    </row>
    <row r="25" spans="2:29" ht="11.25" customHeight="1">
      <c r="B25" s="49" t="s">
        <v>215</v>
      </c>
      <c r="C25" s="51" t="s">
        <v>571</v>
      </c>
      <c r="D25" s="90" t="s">
        <v>486</v>
      </c>
      <c r="E25" s="92" t="s">
        <v>821</v>
      </c>
      <c r="F25" s="225">
        <v>200000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>
        <v>5800</v>
      </c>
      <c r="T25" s="137"/>
      <c r="U25" s="137">
        <v>0</v>
      </c>
      <c r="V25" s="137">
        <f t="shared" si="2"/>
        <v>0</v>
      </c>
      <c r="W25" s="137"/>
      <c r="AB25" s="49" t="s">
        <v>215</v>
      </c>
      <c r="AC25" s="264" t="s">
        <v>571</v>
      </c>
    </row>
    <row r="26" spans="2:29" ht="10.5" customHeight="1">
      <c r="B26" s="49" t="s">
        <v>572</v>
      </c>
      <c r="C26" s="51" t="s">
        <v>428</v>
      </c>
      <c r="D26" s="258" t="s">
        <v>964</v>
      </c>
      <c r="E26" s="92" t="s">
        <v>820</v>
      </c>
      <c r="F26" s="225">
        <v>60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>
        <v>0</v>
      </c>
      <c r="V26" s="137">
        <f t="shared" si="2"/>
        <v>0</v>
      </c>
      <c r="W26" s="137"/>
      <c r="AB26" s="49" t="s">
        <v>572</v>
      </c>
      <c r="AC26" s="264" t="s">
        <v>428</v>
      </c>
    </row>
    <row r="27" spans="2:29" ht="11.25" customHeight="1">
      <c r="B27" s="49" t="s">
        <v>429</v>
      </c>
      <c r="C27" s="51" t="s">
        <v>430</v>
      </c>
      <c r="D27" s="258" t="s">
        <v>964</v>
      </c>
      <c r="E27" s="92" t="s">
        <v>820</v>
      </c>
      <c r="F27" s="225">
        <v>5000</v>
      </c>
      <c r="G27" s="137"/>
      <c r="H27" s="137"/>
      <c r="I27" s="137"/>
      <c r="J27" s="137"/>
      <c r="K27" s="137"/>
      <c r="L27" s="137"/>
      <c r="M27" s="137"/>
      <c r="N27" s="137"/>
      <c r="O27" s="137">
        <v>18780</v>
      </c>
      <c r="P27" s="137"/>
      <c r="Q27" s="137">
        <v>20650</v>
      </c>
      <c r="R27" s="137"/>
      <c r="S27" s="137">
        <v>62491</v>
      </c>
      <c r="T27" s="137"/>
      <c r="U27" s="137">
        <v>79496.5</v>
      </c>
      <c r="V27" s="137">
        <v>67553.7</v>
      </c>
      <c r="W27" s="137">
        <f>V27/U27*100</f>
        <v>84.97694867069619</v>
      </c>
      <c r="AB27" s="49" t="s">
        <v>429</v>
      </c>
      <c r="AC27" s="264" t="s">
        <v>430</v>
      </c>
    </row>
    <row r="28" spans="2:29" ht="12" customHeight="1">
      <c r="B28" s="49" t="s">
        <v>142</v>
      </c>
      <c r="C28" s="184" t="s">
        <v>431</v>
      </c>
      <c r="D28" s="224"/>
      <c r="E28" s="91"/>
      <c r="F28" s="265"/>
      <c r="G28" s="266">
        <f aca="true" t="shared" si="3" ref="G28:Q28">SUM(G21:G27)</f>
        <v>43585</v>
      </c>
      <c r="H28" s="266">
        <f t="shared" si="3"/>
        <v>1589.8</v>
      </c>
      <c r="I28" s="266">
        <f t="shared" si="3"/>
        <v>33096</v>
      </c>
      <c r="J28" s="266">
        <f t="shared" si="3"/>
        <v>2521</v>
      </c>
      <c r="K28" s="266">
        <f t="shared" si="3"/>
        <v>27959</v>
      </c>
      <c r="L28" s="266">
        <f t="shared" si="3"/>
        <v>1904</v>
      </c>
      <c r="M28" s="266">
        <f t="shared" si="3"/>
        <v>6245</v>
      </c>
      <c r="N28" s="266">
        <f t="shared" si="3"/>
        <v>1904</v>
      </c>
      <c r="O28" s="266">
        <f t="shared" si="3"/>
        <v>40513.2</v>
      </c>
      <c r="P28" s="266">
        <f t="shared" si="3"/>
        <v>1904</v>
      </c>
      <c r="Q28" s="266">
        <f t="shared" si="3"/>
        <v>31935</v>
      </c>
      <c r="R28" s="266">
        <f>SUM(R21:R27)</f>
        <v>1904</v>
      </c>
      <c r="S28" s="266">
        <f>SUM(S21:S27)</f>
        <v>79096</v>
      </c>
      <c r="T28" s="266"/>
      <c r="U28" s="266">
        <f>SUM(U21:U27)</f>
        <v>83117.5</v>
      </c>
      <c r="V28" s="266">
        <f>SUM(V21:V27)</f>
        <v>71548.7</v>
      </c>
      <c r="W28" s="266">
        <f>V28/U28*100</f>
        <v>86.08139080217764</v>
      </c>
      <c r="AB28" s="49" t="s">
        <v>142</v>
      </c>
      <c r="AC28" s="264" t="s">
        <v>431</v>
      </c>
    </row>
    <row r="29" spans="2:29" ht="10.5" customHeight="1">
      <c r="B29" s="235" t="s">
        <v>110</v>
      </c>
      <c r="C29" s="234" t="s">
        <v>43</v>
      </c>
      <c r="D29" s="114"/>
      <c r="E29" s="114"/>
      <c r="F29" s="114"/>
      <c r="G29" s="114"/>
      <c r="H29" s="114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137">
        <v>0</v>
      </c>
      <c r="W29" s="137"/>
      <c r="AB29" s="235" t="s">
        <v>432</v>
      </c>
      <c r="AC29" s="263" t="s">
        <v>43</v>
      </c>
    </row>
    <row r="30" spans="2:29" ht="11.25" customHeight="1">
      <c r="B30" s="49" t="s">
        <v>433</v>
      </c>
      <c r="C30" s="51" t="s">
        <v>434</v>
      </c>
      <c r="D30" s="90" t="s">
        <v>486</v>
      </c>
      <c r="E30" s="92" t="s">
        <v>821</v>
      </c>
      <c r="F30" s="225">
        <v>49500</v>
      </c>
      <c r="G30" s="137">
        <v>1079.1</v>
      </c>
      <c r="H30" s="137">
        <v>10.4</v>
      </c>
      <c r="I30" s="137">
        <v>1905.8</v>
      </c>
      <c r="J30" s="137">
        <v>21.8</v>
      </c>
      <c r="K30" s="137">
        <v>287.1</v>
      </c>
      <c r="L30" s="137">
        <v>38.5</v>
      </c>
      <c r="M30" s="137">
        <v>277.2</v>
      </c>
      <c r="N30" s="137">
        <v>38.5</v>
      </c>
      <c r="O30" s="366">
        <v>232.7</v>
      </c>
      <c r="P30" s="137">
        <v>38.5</v>
      </c>
      <c r="Q30" s="366">
        <v>376.2</v>
      </c>
      <c r="R30" s="137">
        <v>38.5</v>
      </c>
      <c r="S30" s="366">
        <v>277.2</v>
      </c>
      <c r="T30" s="366">
        <v>5.8</v>
      </c>
      <c r="U30" s="366">
        <f>Z30*F30/1000</f>
        <v>0</v>
      </c>
      <c r="V30" s="137">
        <v>0</v>
      </c>
      <c r="W30" s="137"/>
      <c r="Z30" s="137"/>
      <c r="AB30" s="49" t="s">
        <v>433</v>
      </c>
      <c r="AC30" s="264" t="s">
        <v>434</v>
      </c>
    </row>
    <row r="31" spans="2:29" ht="10.5" customHeight="1">
      <c r="B31" s="49" t="s">
        <v>435</v>
      </c>
      <c r="C31" s="51" t="s">
        <v>290</v>
      </c>
      <c r="D31" s="90" t="s">
        <v>436</v>
      </c>
      <c r="E31" s="92" t="s">
        <v>822</v>
      </c>
      <c r="F31" s="225">
        <v>52000</v>
      </c>
      <c r="G31" s="137">
        <v>28007.2</v>
      </c>
      <c r="H31" s="137">
        <v>690.4</v>
      </c>
      <c r="I31" s="137">
        <v>39348.4</v>
      </c>
      <c r="J31" s="137">
        <v>538.6</v>
      </c>
      <c r="K31" s="137">
        <v>51381.2</v>
      </c>
      <c r="L31" s="137">
        <v>756.7</v>
      </c>
      <c r="M31" s="137">
        <v>39603.2</v>
      </c>
      <c r="N31" s="137">
        <v>756.7</v>
      </c>
      <c r="O31" s="366">
        <v>41631.2</v>
      </c>
      <c r="P31" s="137">
        <v>756.7</v>
      </c>
      <c r="Q31" s="366">
        <v>35770.8</v>
      </c>
      <c r="R31" s="137">
        <v>756.7</v>
      </c>
      <c r="S31" s="366">
        <v>34060</v>
      </c>
      <c r="T31" s="366">
        <v>988.1</v>
      </c>
      <c r="U31" s="366">
        <v>13956.8</v>
      </c>
      <c r="V31" s="137">
        <v>31865.6</v>
      </c>
      <c r="W31" s="137">
        <f>V31/U31*100</f>
        <v>228.31594634873323</v>
      </c>
      <c r="AA31" s="137"/>
      <c r="AB31" s="49" t="s">
        <v>435</v>
      </c>
      <c r="AC31" s="264" t="s">
        <v>290</v>
      </c>
    </row>
    <row r="32" spans="2:29" ht="10.5" customHeight="1">
      <c r="B32" s="49" t="s">
        <v>397</v>
      </c>
      <c r="C32" s="51" t="s">
        <v>399</v>
      </c>
      <c r="D32" s="258" t="s">
        <v>398</v>
      </c>
      <c r="E32" s="92" t="s">
        <v>823</v>
      </c>
      <c r="F32" s="225">
        <v>15000</v>
      </c>
      <c r="G32" s="137">
        <v>17640</v>
      </c>
      <c r="H32" s="137">
        <v>2263</v>
      </c>
      <c r="I32" s="137">
        <v>17835</v>
      </c>
      <c r="J32" s="137">
        <v>1176</v>
      </c>
      <c r="K32" s="137">
        <v>17205</v>
      </c>
      <c r="L32" s="137">
        <v>1189</v>
      </c>
      <c r="M32" s="137">
        <v>24465</v>
      </c>
      <c r="N32" s="137">
        <v>1189</v>
      </c>
      <c r="O32" s="366">
        <v>25875</v>
      </c>
      <c r="P32" s="137">
        <v>1189</v>
      </c>
      <c r="Q32" s="366">
        <v>32400</v>
      </c>
      <c r="R32" s="137">
        <v>1189</v>
      </c>
      <c r="S32" s="366">
        <v>31905</v>
      </c>
      <c r="T32" s="366">
        <v>1147</v>
      </c>
      <c r="U32" s="366">
        <v>20010</v>
      </c>
      <c r="V32" s="137">
        <v>23985</v>
      </c>
      <c r="W32" s="137">
        <f>V32/U32*100</f>
        <v>119.86506746626686</v>
      </c>
      <c r="AB32" s="49" t="s">
        <v>397</v>
      </c>
      <c r="AC32" s="264" t="s">
        <v>399</v>
      </c>
    </row>
    <row r="33" spans="2:29" ht="9.75" customHeight="1">
      <c r="B33" s="49" t="s">
        <v>169</v>
      </c>
      <c r="C33" s="51" t="s">
        <v>686</v>
      </c>
      <c r="D33" s="90" t="s">
        <v>170</v>
      </c>
      <c r="E33" s="92" t="s">
        <v>98</v>
      </c>
      <c r="F33" s="225">
        <v>16500</v>
      </c>
      <c r="G33" s="137">
        <v>5379</v>
      </c>
      <c r="H33" s="137">
        <v>639</v>
      </c>
      <c r="I33" s="137">
        <v>2805</v>
      </c>
      <c r="J33" s="137">
        <v>326</v>
      </c>
      <c r="K33" s="137">
        <v>3102</v>
      </c>
      <c r="L33" s="137">
        <v>170</v>
      </c>
      <c r="M33" s="137">
        <v>2211</v>
      </c>
      <c r="N33" s="137">
        <v>170</v>
      </c>
      <c r="O33" s="366">
        <v>2442</v>
      </c>
      <c r="P33" s="137">
        <v>170</v>
      </c>
      <c r="Q33" s="366">
        <v>1155</v>
      </c>
      <c r="R33" s="137">
        <v>170</v>
      </c>
      <c r="S33" s="366">
        <v>2062.5</v>
      </c>
      <c r="T33" s="366">
        <v>188</v>
      </c>
      <c r="U33" s="366">
        <v>1006.5</v>
      </c>
      <c r="V33" s="137">
        <v>1980</v>
      </c>
      <c r="W33" s="137">
        <f>V33/U33*100</f>
        <v>196.72131147540983</v>
      </c>
      <c r="AB33" s="49" t="s">
        <v>169</v>
      </c>
      <c r="AC33" s="264" t="s">
        <v>686</v>
      </c>
    </row>
    <row r="34" spans="2:29" ht="10.5" customHeight="1">
      <c r="B34" s="49" t="s">
        <v>171</v>
      </c>
      <c r="C34" s="51" t="s">
        <v>172</v>
      </c>
      <c r="D34" s="90" t="s">
        <v>170</v>
      </c>
      <c r="E34" s="92" t="s">
        <v>98</v>
      </c>
      <c r="F34" s="225">
        <v>35000</v>
      </c>
      <c r="G34" s="137">
        <v>7210</v>
      </c>
      <c r="H34" s="137">
        <v>653</v>
      </c>
      <c r="I34" s="137">
        <v>5285</v>
      </c>
      <c r="J34" s="137">
        <v>206</v>
      </c>
      <c r="K34" s="137">
        <v>1575</v>
      </c>
      <c r="L34" s="137">
        <v>151</v>
      </c>
      <c r="M34" s="137">
        <v>5390</v>
      </c>
      <c r="N34" s="137">
        <v>151</v>
      </c>
      <c r="O34" s="366">
        <v>3675</v>
      </c>
      <c r="P34" s="137">
        <v>151</v>
      </c>
      <c r="Q34" s="366">
        <v>4760</v>
      </c>
      <c r="R34" s="137">
        <v>151</v>
      </c>
      <c r="S34" s="366">
        <v>3150</v>
      </c>
      <c r="T34" s="366">
        <v>45</v>
      </c>
      <c r="U34" s="366">
        <v>1855</v>
      </c>
      <c r="V34" s="137">
        <v>2625</v>
      </c>
      <c r="W34" s="137">
        <f>V34/U34*100</f>
        <v>141.50943396226415</v>
      </c>
      <c r="Z34" s="140"/>
      <c r="AB34" s="49" t="s">
        <v>171</v>
      </c>
      <c r="AC34" s="264" t="s">
        <v>172</v>
      </c>
    </row>
    <row r="35" spans="2:29" ht="10.5" customHeight="1">
      <c r="B35" s="49" t="s">
        <v>173</v>
      </c>
      <c r="C35" s="51" t="s">
        <v>174</v>
      </c>
      <c r="D35" s="90" t="s">
        <v>170</v>
      </c>
      <c r="E35" s="92" t="s">
        <v>98</v>
      </c>
      <c r="F35" s="225">
        <v>6384</v>
      </c>
      <c r="G35" s="137">
        <v>357.5</v>
      </c>
      <c r="H35" s="137">
        <v>30</v>
      </c>
      <c r="I35" s="137">
        <v>153.2</v>
      </c>
      <c r="J35" s="137">
        <v>56</v>
      </c>
      <c r="K35" s="137">
        <v>0</v>
      </c>
      <c r="L35" s="137">
        <v>24</v>
      </c>
      <c r="M35" s="137">
        <v>0</v>
      </c>
      <c r="N35" s="137">
        <v>24</v>
      </c>
      <c r="O35" s="366">
        <f>Q35</f>
        <v>0</v>
      </c>
      <c r="P35" s="137">
        <v>24</v>
      </c>
      <c r="Q35" s="366">
        <f>S35</f>
        <v>0</v>
      </c>
      <c r="R35" s="137">
        <v>24</v>
      </c>
      <c r="S35" s="366">
        <f>U35</f>
        <v>0</v>
      </c>
      <c r="T35" s="366"/>
      <c r="U35" s="366">
        <f>Z35*F35/1000</f>
        <v>0</v>
      </c>
      <c r="V35" s="137">
        <v>0</v>
      </c>
      <c r="W35" s="137"/>
      <c r="AB35" s="49" t="s">
        <v>173</v>
      </c>
      <c r="AC35" s="264" t="s">
        <v>174</v>
      </c>
    </row>
    <row r="36" spans="2:29" ht="10.5" customHeight="1">
      <c r="B36" s="49" t="s">
        <v>987</v>
      </c>
      <c r="C36" s="51" t="s">
        <v>3</v>
      </c>
      <c r="D36" s="258" t="s">
        <v>988</v>
      </c>
      <c r="E36" s="92" t="s">
        <v>304</v>
      </c>
      <c r="F36" s="225">
        <v>2620</v>
      </c>
      <c r="G36" s="137">
        <v>3930</v>
      </c>
      <c r="H36" s="137">
        <v>2835</v>
      </c>
      <c r="I36" s="137">
        <v>18340</v>
      </c>
      <c r="J36" s="137">
        <v>1500</v>
      </c>
      <c r="K36" s="137">
        <v>11790</v>
      </c>
      <c r="L36" s="137">
        <v>7000</v>
      </c>
      <c r="M36" s="137">
        <v>13100</v>
      </c>
      <c r="N36" s="137">
        <v>7000</v>
      </c>
      <c r="O36" s="366">
        <v>3956.2</v>
      </c>
      <c r="P36" s="137">
        <v>7000</v>
      </c>
      <c r="Q36" s="366">
        <v>2017.4</v>
      </c>
      <c r="R36" s="137">
        <v>7000</v>
      </c>
      <c r="S36" s="366">
        <f>U36</f>
        <v>0</v>
      </c>
      <c r="T36" s="366">
        <v>4500</v>
      </c>
      <c r="U36" s="366">
        <f>Z36*F36/1000</f>
        <v>0</v>
      </c>
      <c r="V36" s="137">
        <v>0</v>
      </c>
      <c r="W36" s="137"/>
      <c r="AA36" s="137"/>
      <c r="AB36" s="49" t="s">
        <v>987</v>
      </c>
      <c r="AC36" s="264" t="s">
        <v>3</v>
      </c>
    </row>
    <row r="37" spans="2:29" ht="9.75" customHeight="1">
      <c r="B37" s="49" t="s">
        <v>4</v>
      </c>
      <c r="C37" s="51" t="s">
        <v>158</v>
      </c>
      <c r="D37" s="90" t="s">
        <v>343</v>
      </c>
      <c r="E37" s="92" t="s">
        <v>631</v>
      </c>
      <c r="F37" s="225">
        <v>1</v>
      </c>
      <c r="G37" s="137">
        <v>11630.3</v>
      </c>
      <c r="H37" s="137"/>
      <c r="I37" s="137">
        <v>12503.5</v>
      </c>
      <c r="J37" s="137"/>
      <c r="K37" s="137">
        <v>8694.8</v>
      </c>
      <c r="L37" s="137"/>
      <c r="M37" s="137">
        <v>7669.6</v>
      </c>
      <c r="N37" s="137"/>
      <c r="O37" s="366">
        <v>11685.2</v>
      </c>
      <c r="P37" s="137"/>
      <c r="Q37" s="366">
        <v>17827.1</v>
      </c>
      <c r="R37" s="137"/>
      <c r="S37" s="366">
        <v>18383.3</v>
      </c>
      <c r="T37" s="366"/>
      <c r="U37" s="366">
        <v>1155</v>
      </c>
      <c r="V37" s="137">
        <v>2340</v>
      </c>
      <c r="W37" s="137">
        <f>V37/U37*100</f>
        <v>202.59740259740258</v>
      </c>
      <c r="AA37" s="137"/>
      <c r="AB37" s="49" t="s">
        <v>4</v>
      </c>
      <c r="AC37" s="264" t="s">
        <v>158</v>
      </c>
    </row>
    <row r="38" spans="2:29" ht="10.5" customHeight="1">
      <c r="B38" s="49" t="s">
        <v>5</v>
      </c>
      <c r="C38" s="51" t="s">
        <v>7</v>
      </c>
      <c r="D38" s="90" t="s">
        <v>6</v>
      </c>
      <c r="E38" s="92" t="s">
        <v>99</v>
      </c>
      <c r="F38" s="225">
        <v>245200</v>
      </c>
      <c r="G38" s="137">
        <v>5271.8</v>
      </c>
      <c r="H38" s="137">
        <v>73</v>
      </c>
      <c r="I38" s="137">
        <v>10298.4</v>
      </c>
      <c r="J38" s="137">
        <v>21.5</v>
      </c>
      <c r="K38" s="137">
        <v>24029.6</v>
      </c>
      <c r="L38" s="137">
        <v>42</v>
      </c>
      <c r="M38" s="137">
        <v>35063.6</v>
      </c>
      <c r="N38" s="137">
        <v>42</v>
      </c>
      <c r="O38" s="366">
        <v>34328</v>
      </c>
      <c r="P38" s="137">
        <v>42</v>
      </c>
      <c r="Q38" s="366">
        <v>50020.8</v>
      </c>
      <c r="R38" s="137">
        <v>42</v>
      </c>
      <c r="S38" s="366">
        <v>15692.8</v>
      </c>
      <c r="T38" s="366">
        <f>AA38*G38/1000</f>
        <v>0</v>
      </c>
      <c r="U38" s="366">
        <v>2452</v>
      </c>
      <c r="V38" s="137">
        <v>1716.4</v>
      </c>
      <c r="W38" s="137">
        <f>V38/U38*100</f>
        <v>70</v>
      </c>
      <c r="AB38" s="49" t="s">
        <v>5</v>
      </c>
      <c r="AC38" s="264" t="s">
        <v>7</v>
      </c>
    </row>
    <row r="39" spans="2:29" ht="10.5" customHeight="1">
      <c r="B39" s="49" t="s">
        <v>645</v>
      </c>
      <c r="C39" s="51" t="s">
        <v>782</v>
      </c>
      <c r="D39" s="258" t="s">
        <v>398</v>
      </c>
      <c r="E39" s="92" t="s">
        <v>823</v>
      </c>
      <c r="F39" s="225">
        <v>15000</v>
      </c>
      <c r="G39" s="137">
        <v>3645</v>
      </c>
      <c r="H39" s="137">
        <v>259</v>
      </c>
      <c r="I39" s="137">
        <v>285</v>
      </c>
      <c r="J39" s="137">
        <v>243</v>
      </c>
      <c r="K39" s="137">
        <v>2250</v>
      </c>
      <c r="L39" s="137">
        <v>19</v>
      </c>
      <c r="M39" s="137">
        <v>0</v>
      </c>
      <c r="N39" s="137">
        <v>19</v>
      </c>
      <c r="O39" s="366">
        <f>Q39</f>
        <v>0</v>
      </c>
      <c r="P39" s="137">
        <v>19</v>
      </c>
      <c r="Q39" s="366">
        <f>S39</f>
        <v>0</v>
      </c>
      <c r="R39" s="137">
        <v>19</v>
      </c>
      <c r="S39" s="366">
        <f>U39</f>
        <v>0</v>
      </c>
      <c r="T39" s="366">
        <v>150</v>
      </c>
      <c r="U39" s="366">
        <f>Z39*F39/1000</f>
        <v>0</v>
      </c>
      <c r="V39" s="137">
        <v>0</v>
      </c>
      <c r="W39" s="137"/>
      <c r="AB39" s="49" t="s">
        <v>645</v>
      </c>
      <c r="AC39" s="264" t="s">
        <v>782</v>
      </c>
    </row>
    <row r="40" spans="2:29" ht="10.5" customHeight="1">
      <c r="B40" s="49" t="s">
        <v>783</v>
      </c>
      <c r="C40" s="51" t="s">
        <v>871</v>
      </c>
      <c r="D40" s="258" t="s">
        <v>398</v>
      </c>
      <c r="E40" s="92" t="s">
        <v>823</v>
      </c>
      <c r="F40" s="225">
        <v>10000</v>
      </c>
      <c r="G40" s="137">
        <v>300</v>
      </c>
      <c r="H40" s="137">
        <v>153</v>
      </c>
      <c r="I40" s="137">
        <v>0</v>
      </c>
      <c r="J40" s="137">
        <v>30</v>
      </c>
      <c r="K40" s="137">
        <v>280</v>
      </c>
      <c r="L40" s="137"/>
      <c r="M40" s="137">
        <v>250</v>
      </c>
      <c r="N40" s="137"/>
      <c r="O40" s="366">
        <f>Q40</f>
        <v>0</v>
      </c>
      <c r="P40" s="137"/>
      <c r="Q40" s="366">
        <f>S40</f>
        <v>0</v>
      </c>
      <c r="R40" s="137"/>
      <c r="S40" s="366">
        <f>U40</f>
        <v>0</v>
      </c>
      <c r="T40" s="366">
        <v>28</v>
      </c>
      <c r="U40" s="366">
        <f>Z40*F40/1000</f>
        <v>0</v>
      </c>
      <c r="V40" s="137">
        <v>0</v>
      </c>
      <c r="W40" s="137"/>
      <c r="AB40" s="49" t="s">
        <v>783</v>
      </c>
      <c r="AC40" s="264" t="s">
        <v>871</v>
      </c>
    </row>
    <row r="41" spans="2:29" ht="10.5" customHeight="1">
      <c r="B41" s="49" t="s">
        <v>573</v>
      </c>
      <c r="C41" s="51" t="s">
        <v>574</v>
      </c>
      <c r="D41" s="90" t="s">
        <v>486</v>
      </c>
      <c r="E41" s="92" t="s">
        <v>821</v>
      </c>
      <c r="F41" s="225">
        <v>22000</v>
      </c>
      <c r="G41" s="137"/>
      <c r="H41" s="137"/>
      <c r="I41" s="137"/>
      <c r="J41" s="137"/>
      <c r="K41" s="137"/>
      <c r="L41" s="137"/>
      <c r="M41" s="137"/>
      <c r="N41" s="137"/>
      <c r="O41" s="366">
        <f>Q41</f>
        <v>0</v>
      </c>
      <c r="P41" s="137"/>
      <c r="Q41" s="366">
        <f>S41</f>
        <v>0</v>
      </c>
      <c r="R41" s="137"/>
      <c r="S41" s="366">
        <f>U41</f>
        <v>0</v>
      </c>
      <c r="T41" s="366"/>
      <c r="U41" s="366">
        <f>Z41*F41/1000</f>
        <v>0</v>
      </c>
      <c r="V41" s="137">
        <v>0</v>
      </c>
      <c r="W41" s="137"/>
      <c r="AB41" s="49" t="s">
        <v>573</v>
      </c>
      <c r="AC41" s="264" t="s">
        <v>574</v>
      </c>
    </row>
    <row r="42" spans="2:29" ht="10.5" customHeight="1">
      <c r="B42" s="271" t="s">
        <v>557</v>
      </c>
      <c r="C42" s="51" t="s">
        <v>559</v>
      </c>
      <c r="D42" s="268" t="s">
        <v>558</v>
      </c>
      <c r="E42" s="92" t="s">
        <v>942</v>
      </c>
      <c r="F42" s="225">
        <v>23700</v>
      </c>
      <c r="G42" s="137">
        <v>488.2</v>
      </c>
      <c r="H42" s="137">
        <v>25.5</v>
      </c>
      <c r="I42" s="137">
        <v>327.1</v>
      </c>
      <c r="J42" s="137">
        <v>20.6</v>
      </c>
      <c r="K42" s="137">
        <v>383.9</v>
      </c>
      <c r="L42" s="137">
        <v>13.8</v>
      </c>
      <c r="M42" s="137">
        <v>383.9</v>
      </c>
      <c r="N42" s="137">
        <v>13.8</v>
      </c>
      <c r="O42" s="366">
        <v>393.4</v>
      </c>
      <c r="P42" s="137">
        <v>13.8</v>
      </c>
      <c r="Q42" s="366">
        <v>298.6</v>
      </c>
      <c r="R42" s="137">
        <v>13.8</v>
      </c>
      <c r="S42" s="366">
        <v>474</v>
      </c>
      <c r="T42" s="366">
        <v>16.2</v>
      </c>
      <c r="U42" s="366">
        <v>253.6</v>
      </c>
      <c r="V42" s="137">
        <v>274.9</v>
      </c>
      <c r="W42" s="137">
        <f>V42/U42*100</f>
        <v>108.39905362776025</v>
      </c>
      <c r="AB42" s="271" t="s">
        <v>557</v>
      </c>
      <c r="AC42" s="264" t="s">
        <v>559</v>
      </c>
    </row>
    <row r="43" spans="2:29" ht="10.5" customHeight="1">
      <c r="B43" s="49" t="s">
        <v>560</v>
      </c>
      <c r="C43" s="51" t="s">
        <v>872</v>
      </c>
      <c r="D43" s="258" t="s">
        <v>303</v>
      </c>
      <c r="E43" s="92" t="s">
        <v>300</v>
      </c>
      <c r="F43" s="225">
        <v>800</v>
      </c>
      <c r="G43" s="137"/>
      <c r="H43" s="137"/>
      <c r="I43" s="137"/>
      <c r="J43" s="137"/>
      <c r="K43" s="137"/>
      <c r="L43" s="137"/>
      <c r="M43" s="137"/>
      <c r="N43" s="137"/>
      <c r="O43" s="366">
        <f>Q43</f>
        <v>0</v>
      </c>
      <c r="P43" s="137"/>
      <c r="Q43" s="366">
        <f>S43</f>
        <v>0</v>
      </c>
      <c r="R43" s="137"/>
      <c r="S43" s="366">
        <f>U43</f>
        <v>0</v>
      </c>
      <c r="T43" s="366"/>
      <c r="U43" s="366">
        <f>Z43*F43/1000</f>
        <v>0</v>
      </c>
      <c r="V43" s="137">
        <v>0</v>
      </c>
      <c r="W43" s="137"/>
      <c r="AA43" s="137"/>
      <c r="AB43" s="49" t="s">
        <v>560</v>
      </c>
      <c r="AC43" s="264" t="s">
        <v>872</v>
      </c>
    </row>
    <row r="44" spans="2:29" ht="11.25" customHeight="1">
      <c r="B44" s="49" t="s">
        <v>720</v>
      </c>
      <c r="C44" s="51" t="s">
        <v>874</v>
      </c>
      <c r="D44" s="90" t="s">
        <v>343</v>
      </c>
      <c r="E44" s="92" t="s">
        <v>631</v>
      </c>
      <c r="F44" s="225">
        <v>1</v>
      </c>
      <c r="G44" s="137"/>
      <c r="H44" s="137"/>
      <c r="I44" s="137"/>
      <c r="J44" s="137"/>
      <c r="K44" s="137"/>
      <c r="L44" s="137"/>
      <c r="M44" s="137">
        <v>0.2</v>
      </c>
      <c r="N44" s="137"/>
      <c r="O44" s="366">
        <v>0.3</v>
      </c>
      <c r="P44" s="137"/>
      <c r="Q44" s="366">
        <v>0.4</v>
      </c>
      <c r="R44" s="137"/>
      <c r="S44" s="366">
        <v>0.2</v>
      </c>
      <c r="T44" s="366"/>
      <c r="U44" s="366">
        <f>Z44*F44/1000</f>
        <v>0</v>
      </c>
      <c r="V44" s="137">
        <v>0</v>
      </c>
      <c r="W44" s="137"/>
      <c r="AB44" s="49" t="s">
        <v>873</v>
      </c>
      <c r="AC44" s="264" t="s">
        <v>874</v>
      </c>
    </row>
    <row r="45" spans="2:29" ht="10.5" customHeight="1">
      <c r="B45" s="272" t="s">
        <v>892</v>
      </c>
      <c r="C45" s="51" t="s">
        <v>63</v>
      </c>
      <c r="D45" s="258" t="s">
        <v>893</v>
      </c>
      <c r="E45" s="92" t="s">
        <v>894</v>
      </c>
      <c r="F45" s="225">
        <v>250</v>
      </c>
      <c r="G45" s="137"/>
      <c r="H45" s="137"/>
      <c r="I45" s="137"/>
      <c r="J45" s="137"/>
      <c r="K45" s="137">
        <v>29.9</v>
      </c>
      <c r="L45" s="137"/>
      <c r="M45" s="137">
        <v>36.1</v>
      </c>
      <c r="N45" s="137"/>
      <c r="O45" s="366">
        <v>29.9</v>
      </c>
      <c r="P45" s="137"/>
      <c r="Q45" s="366">
        <v>36.6</v>
      </c>
      <c r="R45" s="137"/>
      <c r="S45" s="366">
        <v>50.9</v>
      </c>
      <c r="T45" s="366">
        <v>119.4</v>
      </c>
      <c r="U45" s="366">
        <v>28.3</v>
      </c>
      <c r="V45" s="137">
        <v>31.7</v>
      </c>
      <c r="W45" s="137">
        <f>V45/U45*100</f>
        <v>112.01413427561837</v>
      </c>
      <c r="AA45" s="137"/>
      <c r="AB45" s="272" t="s">
        <v>892</v>
      </c>
      <c r="AC45" s="264" t="s">
        <v>875</v>
      </c>
    </row>
    <row r="46" spans="2:29" ht="10.5" customHeight="1">
      <c r="B46" s="272" t="s">
        <v>499</v>
      </c>
      <c r="C46" s="51"/>
      <c r="D46" s="258" t="s">
        <v>896</v>
      </c>
      <c r="E46" s="92" t="s">
        <v>894</v>
      </c>
      <c r="F46" s="225">
        <v>297</v>
      </c>
      <c r="G46" s="137"/>
      <c r="I46" s="137"/>
      <c r="J46" s="137"/>
      <c r="K46" s="137">
        <v>30.4</v>
      </c>
      <c r="L46" s="137"/>
      <c r="M46" s="137">
        <v>35.3</v>
      </c>
      <c r="N46" s="137"/>
      <c r="O46" s="366">
        <v>30.4</v>
      </c>
      <c r="P46" s="137"/>
      <c r="Q46" s="366">
        <v>37.3</v>
      </c>
      <c r="R46" s="137"/>
      <c r="S46" s="366">
        <v>29.7</v>
      </c>
      <c r="T46" s="366">
        <v>102.5</v>
      </c>
      <c r="U46" s="366">
        <v>25.1</v>
      </c>
      <c r="V46" s="137">
        <v>28.3</v>
      </c>
      <c r="W46" s="137">
        <f>V46/U46*100</f>
        <v>112.74900398406373</v>
      </c>
      <c r="AB46" s="272" t="s">
        <v>177</v>
      </c>
      <c r="AC46" s="264"/>
    </row>
    <row r="47" spans="2:29" ht="11.25" customHeight="1">
      <c r="B47" s="49" t="s">
        <v>142</v>
      </c>
      <c r="C47" s="184" t="s">
        <v>876</v>
      </c>
      <c r="D47" s="224"/>
      <c r="E47" s="91"/>
      <c r="F47" s="265"/>
      <c r="G47" s="91">
        <f>SUM(G30:G44)</f>
        <v>84938.1</v>
      </c>
      <c r="H47" s="91"/>
      <c r="I47" s="91">
        <f>SUM(I30:I44)</f>
        <v>109086.40000000001</v>
      </c>
      <c r="J47" s="91"/>
      <c r="K47" s="266">
        <f>SUM(K30:K44)</f>
        <v>120978.59999999998</v>
      </c>
      <c r="L47" s="266"/>
      <c r="M47" s="266">
        <f>SUM(M30:M45)</f>
        <v>128449.8</v>
      </c>
      <c r="N47" s="266"/>
      <c r="O47" s="266">
        <f>SUM(O30:O45)</f>
        <v>124248.89999999998</v>
      </c>
      <c r="P47" s="266"/>
      <c r="Q47" s="266">
        <f>SUM(Q30:Q46)</f>
        <v>144700.19999999998</v>
      </c>
      <c r="R47" s="266"/>
      <c r="S47" s="266">
        <f>SUM(S30:S46)</f>
        <v>106085.59999999999</v>
      </c>
      <c r="T47" s="266">
        <f>SUM(T30:T46)</f>
        <v>7289.999999999999</v>
      </c>
      <c r="U47" s="266">
        <f>SUM(U30:U46)</f>
        <v>40742.3</v>
      </c>
      <c r="V47" s="266">
        <f>SUM(V30:V46)</f>
        <v>64846.9</v>
      </c>
      <c r="W47" s="266">
        <f>V47/U47*100</f>
        <v>159.16357201238026</v>
      </c>
      <c r="AB47" s="49" t="s">
        <v>142</v>
      </c>
      <c r="AC47" s="264" t="s">
        <v>876</v>
      </c>
    </row>
    <row r="48" spans="2:29" ht="10.5">
      <c r="B48" s="108" t="s">
        <v>877</v>
      </c>
      <c r="C48" s="187" t="s">
        <v>388</v>
      </c>
      <c r="D48" s="123"/>
      <c r="E48" s="111"/>
      <c r="F48" s="259"/>
      <c r="G48" s="243">
        <f>G19+G28+G47</f>
        <v>455608</v>
      </c>
      <c r="H48" s="243"/>
      <c r="I48" s="243">
        <f>I19+I28+I47</f>
        <v>328412.9</v>
      </c>
      <c r="J48" s="243"/>
      <c r="K48" s="243">
        <f>SUM(K19,K28,K47)</f>
        <v>259264.3</v>
      </c>
      <c r="L48" s="243"/>
      <c r="M48" s="243">
        <f>SUM(M19,M28,M47)</f>
        <v>337140.3</v>
      </c>
      <c r="N48" s="243"/>
      <c r="O48" s="243">
        <f>SUM(O19,O28,O47)</f>
        <v>1557022.9999999998</v>
      </c>
      <c r="P48" s="243"/>
      <c r="Q48" s="243">
        <f>SUM(Q19,Q28,Q47)</f>
        <v>2019379.2</v>
      </c>
      <c r="R48" s="243"/>
      <c r="S48" s="243">
        <f>SUM(S19,S28,S47)</f>
        <v>2476300.9</v>
      </c>
      <c r="T48" s="243"/>
      <c r="U48" s="243">
        <f>SUM(U19,U28,U47)</f>
        <v>205993.8</v>
      </c>
      <c r="V48" s="243">
        <f>SUM(V19,V28,V47)</f>
        <v>216569.1</v>
      </c>
      <c r="W48" s="243">
        <f>V48/U48*100</f>
        <v>105.13379528898443</v>
      </c>
      <c r="AB48" s="108" t="s">
        <v>877</v>
      </c>
      <c r="AC48" s="269" t="s">
        <v>388</v>
      </c>
    </row>
    <row r="49" spans="2:6" ht="11.25" customHeight="1">
      <c r="B49" s="55"/>
      <c r="F49" s="90" t="s">
        <v>561</v>
      </c>
    </row>
    <row r="50" spans="2:6" ht="10.5" customHeight="1">
      <c r="B50" s="55"/>
      <c r="F50" s="92" t="s">
        <v>562</v>
      </c>
    </row>
    <row r="51" ht="10.5">
      <c r="B51" s="55"/>
    </row>
    <row r="52" spans="2:14" ht="12.75" customHeight="1">
      <c r="B52" s="55"/>
      <c r="K52" s="90" t="s">
        <v>670</v>
      </c>
      <c r="M52" s="270"/>
      <c r="N52" s="270"/>
    </row>
    <row r="53" spans="1:28" ht="10.5">
      <c r="A53" s="106"/>
      <c r="B53" s="161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AB53" s="88"/>
    </row>
    <row r="54" spans="2:13" ht="10.5">
      <c r="B54" s="55"/>
      <c r="M54" s="90" t="s">
        <v>670</v>
      </c>
    </row>
    <row r="55" spans="2:28" ht="10.5">
      <c r="B55" s="161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AB55" s="88"/>
    </row>
    <row r="56" ht="10.5">
      <c r="B56" s="55"/>
    </row>
    <row r="57" ht="10.5">
      <c r="B57" s="55"/>
    </row>
    <row r="58" ht="10.5">
      <c r="B58" s="55"/>
    </row>
    <row r="59" ht="10.5">
      <c r="B59" s="55"/>
    </row>
    <row r="60" ht="10.5">
      <c r="B60" s="55"/>
    </row>
    <row r="61" ht="10.5">
      <c r="B61" s="55"/>
    </row>
    <row r="62" ht="10.5">
      <c r="B62" s="55"/>
    </row>
    <row r="63" ht="10.5">
      <c r="B63" s="55"/>
    </row>
    <row r="64" ht="10.5">
      <c r="B64" s="55"/>
    </row>
    <row r="65" ht="10.5">
      <c r="B65" s="55"/>
    </row>
    <row r="66" ht="10.5">
      <c r="B66" s="55"/>
    </row>
    <row r="67" ht="10.5">
      <c r="B67" s="55"/>
    </row>
    <row r="68" ht="10.5">
      <c r="B68" s="55"/>
    </row>
    <row r="69" ht="10.5">
      <c r="B69" s="55"/>
    </row>
    <row r="70" ht="10.5">
      <c r="B70" s="55"/>
    </row>
    <row r="71" ht="10.5">
      <c r="B71" s="55"/>
    </row>
    <row r="72" ht="10.5">
      <c r="B72" s="55"/>
    </row>
    <row r="73" ht="10.5">
      <c r="B73" s="55"/>
    </row>
    <row r="74" ht="10.5">
      <c r="B74" s="55"/>
    </row>
    <row r="75" ht="10.5">
      <c r="B75" s="55"/>
    </row>
    <row r="76" ht="10.5">
      <c r="B76" s="55"/>
    </row>
    <row r="77" ht="10.5">
      <c r="B77" s="55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ht="10.5">
      <c r="B82" s="55"/>
    </row>
    <row r="83" ht="10.5">
      <c r="B83" s="55"/>
    </row>
    <row r="84" ht="10.5">
      <c r="B84" s="55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  <row r="119" ht="10.5">
      <c r="B119" s="55"/>
    </row>
  </sheetData>
  <sheetProtection/>
  <mergeCells count="1">
    <mergeCell ref="G4:Q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&amp;L&amp;8&amp;USection 10. Industry</oddHeader>
    <oddFooter>&amp;R&amp;18 32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A1" sqref="A1:P44"/>
    </sheetView>
  </sheetViews>
  <sheetFormatPr defaultColWidth="9.00390625" defaultRowHeight="12.75"/>
  <cols>
    <col min="1" max="1" width="4.75390625" style="90" customWidth="1"/>
    <col min="2" max="2" width="6.375" style="90" customWidth="1"/>
    <col min="3" max="3" width="7.75390625" style="90" customWidth="1"/>
    <col min="4" max="5" width="8.375" style="90" customWidth="1"/>
    <col min="6" max="6" width="8.75390625" style="90" customWidth="1"/>
    <col min="7" max="7" width="10.125" style="90" customWidth="1"/>
    <col min="8" max="8" width="12.00390625" style="90" customWidth="1"/>
    <col min="9" max="9" width="7.75390625" style="90" customWidth="1"/>
    <col min="10" max="10" width="5.25390625" style="90" customWidth="1"/>
    <col min="11" max="11" width="9.875" style="90" customWidth="1"/>
    <col min="12" max="12" width="8.375" style="90" customWidth="1"/>
    <col min="13" max="13" width="8.00390625" style="90" customWidth="1"/>
    <col min="14" max="14" width="9.25390625" style="90" customWidth="1"/>
    <col min="15" max="15" width="7.875" style="90" customWidth="1"/>
    <col min="16" max="16" width="12.75390625" style="90" customWidth="1"/>
    <col min="17" max="17" width="12.375" style="90" customWidth="1"/>
    <col min="18" max="18" width="8.75390625" style="90" customWidth="1"/>
    <col min="19" max="19" width="7.875" style="90" customWidth="1"/>
    <col min="20" max="20" width="8.375" style="90" customWidth="1"/>
    <col min="21" max="23" width="5.25390625" style="90" customWidth="1"/>
    <col min="24" max="24" width="8.375" style="90" customWidth="1"/>
    <col min="25" max="25" width="8.75390625" style="90" customWidth="1"/>
    <col min="26" max="26" width="5.125" style="90" customWidth="1"/>
    <col min="27" max="27" width="5.25390625" style="90" customWidth="1"/>
    <col min="28" max="28" width="6.25390625" style="90" customWidth="1"/>
    <col min="29" max="29" width="5.00390625" style="90" customWidth="1"/>
    <col min="30" max="30" width="5.125" style="90" customWidth="1"/>
    <col min="31" max="31" width="4.75390625" style="90" customWidth="1"/>
    <col min="32" max="32" width="4.875" style="90" customWidth="1"/>
    <col min="33" max="33" width="3.875" style="90" customWidth="1"/>
    <col min="34" max="34" width="4.75390625" style="90" customWidth="1"/>
    <col min="35" max="35" width="4.125" style="90" customWidth="1"/>
    <col min="36" max="36" width="4.75390625" style="90" customWidth="1"/>
    <col min="37" max="37" width="4.25390625" style="90" customWidth="1"/>
    <col min="38" max="38" width="4.375" style="90" customWidth="1"/>
    <col min="39" max="40" width="4.875" style="90" customWidth="1"/>
    <col min="41" max="42" width="4.125" style="90" customWidth="1"/>
    <col min="43" max="43" width="3.375" style="90" customWidth="1"/>
    <col min="44" max="44" width="4.875" style="90" customWidth="1"/>
    <col min="45" max="45" width="4.375" style="90" customWidth="1"/>
    <col min="46" max="46" width="4.875" style="90" customWidth="1"/>
    <col min="47" max="47" width="3.75390625" style="90" customWidth="1"/>
    <col min="48" max="48" width="5.00390625" style="90" customWidth="1"/>
    <col min="49" max="49" width="4.375" style="90" customWidth="1"/>
    <col min="50" max="50" width="4.25390625" style="90" customWidth="1"/>
    <col min="51" max="51" width="5.75390625" style="90" customWidth="1"/>
    <col min="52" max="52" width="4.75390625" style="90" customWidth="1"/>
    <col min="53" max="53" width="5.375" style="90" customWidth="1"/>
    <col min="54" max="54" width="6.125" style="90" customWidth="1"/>
    <col min="55" max="55" width="6.00390625" style="90" customWidth="1"/>
    <col min="56" max="56" width="6.25390625" style="90" customWidth="1"/>
    <col min="57" max="57" width="6.375" style="90" customWidth="1"/>
    <col min="58" max="58" width="4.375" style="90" customWidth="1"/>
    <col min="59" max="59" width="5.125" style="90" customWidth="1"/>
    <col min="60" max="16384" width="9.125" style="90" customWidth="1"/>
  </cols>
  <sheetData>
    <row r="1" spans="18:42" ht="9"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</row>
    <row r="2" spans="6:18" ht="12">
      <c r="F2" s="799" t="s">
        <v>695</v>
      </c>
      <c r="G2" s="799"/>
      <c r="H2" s="799"/>
      <c r="I2" s="411"/>
      <c r="R2" s="137"/>
    </row>
    <row r="3" spans="6:50" ht="12">
      <c r="F3" s="801" t="s">
        <v>696</v>
      </c>
      <c r="G3" s="801"/>
      <c r="R3" s="137"/>
      <c r="AX3" s="93"/>
    </row>
    <row r="4" spans="3:52" ht="12.75">
      <c r="C4" s="170" t="s">
        <v>697</v>
      </c>
      <c r="D4" s="119"/>
      <c r="E4" s="119"/>
      <c r="F4" s="119"/>
      <c r="G4" s="119"/>
      <c r="K4" s="170" t="s">
        <v>586</v>
      </c>
      <c r="L4" s="127"/>
      <c r="M4" s="119"/>
      <c r="N4" s="119"/>
      <c r="O4" s="119"/>
      <c r="R4" s="137"/>
      <c r="AV4" s="93"/>
      <c r="AW4" s="93"/>
      <c r="AX4" s="93"/>
      <c r="AY4" s="93"/>
      <c r="AZ4" s="93"/>
    </row>
    <row r="5" spans="3:52" ht="12">
      <c r="C5" s="175" t="s">
        <v>585</v>
      </c>
      <c r="K5" s="175" t="s">
        <v>928</v>
      </c>
      <c r="L5" s="127"/>
      <c r="R5" s="137"/>
      <c r="AV5" s="93"/>
      <c r="AW5" s="93"/>
      <c r="AX5" s="93"/>
      <c r="AY5" s="93"/>
      <c r="AZ5" s="93"/>
    </row>
    <row r="6" spans="2:52" ht="12.75" customHeight="1">
      <c r="B6" s="95"/>
      <c r="C6" s="95"/>
      <c r="D6" s="95"/>
      <c r="R6" s="137"/>
      <c r="AV6" s="93"/>
      <c r="AW6" s="93"/>
      <c r="AX6" s="93"/>
      <c r="AY6" s="93"/>
      <c r="AZ6" s="93"/>
    </row>
    <row r="7" spans="1:60" ht="76.5" customHeight="1">
      <c r="A7" s="93"/>
      <c r="B7" s="334" t="s">
        <v>412</v>
      </c>
      <c r="C7" s="335" t="s">
        <v>51</v>
      </c>
      <c r="D7" s="331" t="s">
        <v>999</v>
      </c>
      <c r="E7" s="336" t="s">
        <v>1000</v>
      </c>
      <c r="F7" s="331" t="s">
        <v>1001</v>
      </c>
      <c r="G7" s="336" t="s">
        <v>12</v>
      </c>
      <c r="H7" s="332" t="s">
        <v>13</v>
      </c>
      <c r="I7" s="332" t="s">
        <v>1042</v>
      </c>
      <c r="J7" s="93"/>
      <c r="K7" s="333" t="s">
        <v>761</v>
      </c>
      <c r="L7" s="255" t="s">
        <v>908</v>
      </c>
      <c r="M7" s="255" t="s">
        <v>909</v>
      </c>
      <c r="N7" s="255" t="s">
        <v>910</v>
      </c>
      <c r="O7" s="255" t="s">
        <v>911</v>
      </c>
      <c r="P7" s="332" t="s">
        <v>912</v>
      </c>
      <c r="Q7" s="93"/>
      <c r="R7" s="137"/>
      <c r="AV7" s="217"/>
      <c r="AW7" s="217"/>
      <c r="AX7" s="217"/>
      <c r="AY7" s="217"/>
      <c r="AZ7" s="217"/>
      <c r="BA7" s="324"/>
      <c r="BB7" s="324"/>
      <c r="BC7" s="324"/>
      <c r="BD7" s="324"/>
      <c r="BE7" s="324"/>
      <c r="BF7" s="324"/>
      <c r="BG7" s="324"/>
      <c r="BH7" s="324"/>
    </row>
    <row r="8" spans="2:52" ht="9">
      <c r="B8" s="90" t="s">
        <v>792</v>
      </c>
      <c r="C8" s="110" t="s">
        <v>707</v>
      </c>
      <c r="D8" s="162">
        <v>13</v>
      </c>
      <c r="E8" s="162">
        <v>3</v>
      </c>
      <c r="F8" s="163">
        <v>4666</v>
      </c>
      <c r="G8" s="162">
        <v>1482</v>
      </c>
      <c r="H8" s="138">
        <f>G8/F8*100</f>
        <v>31.76168024003429</v>
      </c>
      <c r="I8" s="412">
        <f>Q8/R8*10000</f>
        <v>49.7131931166348</v>
      </c>
      <c r="J8" s="93"/>
      <c r="K8" s="164" t="s">
        <v>9</v>
      </c>
      <c r="L8" s="167">
        <v>2282</v>
      </c>
      <c r="M8" s="167">
        <v>2262</v>
      </c>
      <c r="N8" s="167">
        <v>4</v>
      </c>
      <c r="O8" s="167">
        <v>53</v>
      </c>
      <c r="P8" s="165">
        <v>21</v>
      </c>
      <c r="Q8" s="90">
        <v>26</v>
      </c>
      <c r="R8" s="55">
        <v>5230</v>
      </c>
      <c r="AV8" s="93"/>
      <c r="AW8" s="93"/>
      <c r="AX8" s="93"/>
      <c r="AY8" s="93"/>
      <c r="AZ8" s="93"/>
    </row>
    <row r="9" spans="2:52" ht="9">
      <c r="B9" s="90" t="s">
        <v>793</v>
      </c>
      <c r="C9" s="110" t="s">
        <v>315</v>
      </c>
      <c r="D9" s="165">
        <v>13</v>
      </c>
      <c r="E9" s="165">
        <v>4</v>
      </c>
      <c r="F9" s="165">
        <v>3838</v>
      </c>
      <c r="G9" s="165">
        <v>2547</v>
      </c>
      <c r="H9" s="138">
        <f>G9/F9*100</f>
        <v>66.362688900469</v>
      </c>
      <c r="I9" s="412">
        <f aca="true" t="shared" si="0" ref="I9:I32">Q9/R9*10000</f>
        <v>13.259082471492974</v>
      </c>
      <c r="J9" s="93"/>
      <c r="K9" s="164" t="s">
        <v>925</v>
      </c>
      <c r="L9" s="167">
        <v>2038</v>
      </c>
      <c r="M9" s="167">
        <v>2033</v>
      </c>
      <c r="N9" s="167">
        <v>8</v>
      </c>
      <c r="O9" s="167">
        <v>50</v>
      </c>
      <c r="P9" s="165">
        <v>14</v>
      </c>
      <c r="Q9" s="90">
        <v>5</v>
      </c>
      <c r="R9" s="55">
        <v>3771</v>
      </c>
      <c r="AV9" s="93"/>
      <c r="AW9" s="93"/>
      <c r="AX9" s="93"/>
      <c r="AY9" s="93"/>
      <c r="AZ9" s="93"/>
    </row>
    <row r="10" spans="2:52" ht="9">
      <c r="B10" s="90" t="s">
        <v>794</v>
      </c>
      <c r="C10" s="110" t="s">
        <v>316</v>
      </c>
      <c r="D10" s="165">
        <v>13</v>
      </c>
      <c r="E10" s="165">
        <v>2</v>
      </c>
      <c r="F10" s="165">
        <v>3175</v>
      </c>
      <c r="G10" s="165">
        <v>835</v>
      </c>
      <c r="H10" s="138">
        <f>G10/F10*100</f>
        <v>26.299212598425196</v>
      </c>
      <c r="I10" s="412">
        <f t="shared" si="0"/>
        <v>113.2342533616419</v>
      </c>
      <c r="J10" s="93"/>
      <c r="K10" s="164" t="s">
        <v>960</v>
      </c>
      <c r="L10" s="165">
        <v>1905</v>
      </c>
      <c r="M10" s="165">
        <v>1908</v>
      </c>
      <c r="N10" s="165">
        <v>2</v>
      </c>
      <c r="O10" s="165">
        <v>47</v>
      </c>
      <c r="P10" s="165">
        <v>12</v>
      </c>
      <c r="Q10" s="90">
        <v>32</v>
      </c>
      <c r="R10" s="55">
        <v>2826</v>
      </c>
      <c r="AV10" s="93"/>
      <c r="AW10" s="93"/>
      <c r="AX10" s="93"/>
      <c r="AY10" s="93"/>
      <c r="AZ10" s="93"/>
    </row>
    <row r="11" spans="2:52" ht="9">
      <c r="B11" s="90" t="s">
        <v>795</v>
      </c>
      <c r="C11" s="110" t="s">
        <v>317</v>
      </c>
      <c r="D11" s="165">
        <v>20</v>
      </c>
      <c r="E11" s="165">
        <v>5</v>
      </c>
      <c r="F11" s="165">
        <v>7077</v>
      </c>
      <c r="G11" s="165">
        <v>2089</v>
      </c>
      <c r="H11" s="138">
        <f>G11/F11*100</f>
        <v>29.518157411332485</v>
      </c>
      <c r="I11" s="412">
        <f t="shared" si="0"/>
        <v>43.947263284059126</v>
      </c>
      <c r="J11" s="93"/>
      <c r="K11" s="164" t="s">
        <v>904</v>
      </c>
      <c r="L11" s="165">
        <v>1648</v>
      </c>
      <c r="M11" s="165">
        <v>1648</v>
      </c>
      <c r="N11" s="165">
        <v>1</v>
      </c>
      <c r="O11" s="165">
        <v>39</v>
      </c>
      <c r="P11" s="165">
        <v>18</v>
      </c>
      <c r="Q11" s="90">
        <v>22</v>
      </c>
      <c r="R11" s="55">
        <v>5006</v>
      </c>
      <c r="AW11" s="93"/>
      <c r="AX11" s="93"/>
      <c r="AY11" s="93"/>
      <c r="AZ11" s="93"/>
    </row>
    <row r="12" spans="3:52" ht="9">
      <c r="C12" s="110"/>
      <c r="D12" s="166"/>
      <c r="E12" s="166"/>
      <c r="F12" s="166"/>
      <c r="G12" s="166"/>
      <c r="H12" s="138"/>
      <c r="I12" s="412"/>
      <c r="J12" s="93"/>
      <c r="K12" s="165" t="s">
        <v>653</v>
      </c>
      <c r="L12" s="165">
        <v>1546</v>
      </c>
      <c r="M12" s="165">
        <v>1545</v>
      </c>
      <c r="N12" s="165">
        <v>2</v>
      </c>
      <c r="O12" s="165">
        <v>28</v>
      </c>
      <c r="P12" s="165">
        <v>14</v>
      </c>
      <c r="R12" s="55"/>
      <c r="AW12" s="93"/>
      <c r="AX12" s="93"/>
      <c r="AY12" s="93"/>
      <c r="AZ12" s="93"/>
    </row>
    <row r="13" spans="2:52" ht="9">
      <c r="B13" s="90" t="s">
        <v>796</v>
      </c>
      <c r="C13" s="110" t="s">
        <v>318</v>
      </c>
      <c r="D13" s="165">
        <v>15</v>
      </c>
      <c r="E13" s="165">
        <v>4</v>
      </c>
      <c r="F13" s="165">
        <v>4347</v>
      </c>
      <c r="G13" s="165">
        <v>1724</v>
      </c>
      <c r="H13" s="138">
        <f>G13/F13*100</f>
        <v>39.65953531170923</v>
      </c>
      <c r="I13" s="412">
        <f t="shared" si="0"/>
        <v>24.514095604972862</v>
      </c>
      <c r="J13" s="93"/>
      <c r="K13" s="165" t="s">
        <v>952</v>
      </c>
      <c r="L13" s="165">
        <v>1454</v>
      </c>
      <c r="M13" s="165">
        <v>1449</v>
      </c>
      <c r="N13" s="165">
        <v>3</v>
      </c>
      <c r="O13" s="165">
        <v>34</v>
      </c>
      <c r="P13" s="165">
        <v>5</v>
      </c>
      <c r="Q13" s="90">
        <v>14</v>
      </c>
      <c r="R13" s="55">
        <v>5711</v>
      </c>
      <c r="AW13" s="93"/>
      <c r="AX13" s="93"/>
      <c r="AY13" s="93"/>
      <c r="AZ13" s="93"/>
    </row>
    <row r="14" spans="2:52" ht="9">
      <c r="B14" s="90" t="s">
        <v>797</v>
      </c>
      <c r="C14" s="110" t="s">
        <v>319</v>
      </c>
      <c r="D14" s="165">
        <v>20</v>
      </c>
      <c r="E14" s="165">
        <v>6</v>
      </c>
      <c r="F14" s="165">
        <v>4639</v>
      </c>
      <c r="G14" s="165">
        <v>1366</v>
      </c>
      <c r="H14" s="138">
        <f>G14/F14*100</f>
        <v>29.446001293382196</v>
      </c>
      <c r="I14" s="412">
        <f t="shared" si="0"/>
        <v>6.979584714709475</v>
      </c>
      <c r="J14" s="93"/>
      <c r="K14" s="165" t="s">
        <v>187</v>
      </c>
      <c r="L14" s="165">
        <v>1556</v>
      </c>
      <c r="M14" s="165">
        <v>1549</v>
      </c>
      <c r="N14" s="165">
        <v>0</v>
      </c>
      <c r="O14" s="165">
        <v>26</v>
      </c>
      <c r="P14" s="165">
        <v>8</v>
      </c>
      <c r="Q14" s="90">
        <v>4</v>
      </c>
      <c r="R14" s="55">
        <v>5731</v>
      </c>
      <c r="AW14" s="93"/>
      <c r="AX14" s="93"/>
      <c r="AY14" s="93"/>
      <c r="AZ14" s="93"/>
    </row>
    <row r="15" spans="2:52" ht="9">
      <c r="B15" s="90" t="s">
        <v>459</v>
      </c>
      <c r="C15" s="110" t="s">
        <v>320</v>
      </c>
      <c r="D15" s="165">
        <v>13</v>
      </c>
      <c r="E15" s="165">
        <v>3</v>
      </c>
      <c r="F15" s="165">
        <v>4990</v>
      </c>
      <c r="G15" s="165">
        <v>1042</v>
      </c>
      <c r="H15" s="138">
        <f>G15/F15*100</f>
        <v>20.881763527054108</v>
      </c>
      <c r="I15" s="412">
        <f t="shared" si="0"/>
        <v>38.6286817962337</v>
      </c>
      <c r="J15" s="93"/>
      <c r="K15" s="165" t="s">
        <v>386</v>
      </c>
      <c r="L15" s="165">
        <v>1742</v>
      </c>
      <c r="M15" s="165">
        <v>1741</v>
      </c>
      <c r="N15" s="165">
        <v>1</v>
      </c>
      <c r="O15" s="165">
        <v>31</v>
      </c>
      <c r="P15" s="165">
        <v>4</v>
      </c>
      <c r="Q15" s="90">
        <v>16</v>
      </c>
      <c r="R15" s="55">
        <v>4142</v>
      </c>
      <c r="AW15" s="93"/>
      <c r="AX15" s="93"/>
      <c r="AY15" s="93"/>
      <c r="AZ15" s="93"/>
    </row>
    <row r="16" spans="2:52" ht="9">
      <c r="B16" s="90" t="s">
        <v>460</v>
      </c>
      <c r="C16" s="110" t="s">
        <v>321</v>
      </c>
      <c r="D16" s="165">
        <v>13</v>
      </c>
      <c r="E16" s="165">
        <v>3</v>
      </c>
      <c r="F16" s="165">
        <v>5359</v>
      </c>
      <c r="G16" s="165">
        <v>2663</v>
      </c>
      <c r="H16" s="138">
        <f>G16/F16*100</f>
        <v>49.692106736331404</v>
      </c>
      <c r="I16" s="412">
        <f t="shared" si="0"/>
        <v>23.04147465437788</v>
      </c>
      <c r="J16" s="93"/>
      <c r="K16" s="165" t="s">
        <v>406</v>
      </c>
      <c r="L16" s="165">
        <v>1989</v>
      </c>
      <c r="M16" s="165">
        <v>1990</v>
      </c>
      <c r="N16" s="165">
        <v>0</v>
      </c>
      <c r="O16" s="165">
        <v>57</v>
      </c>
      <c r="P16" s="165">
        <v>6</v>
      </c>
      <c r="Q16" s="90">
        <v>9</v>
      </c>
      <c r="R16" s="55">
        <v>3906</v>
      </c>
      <c r="AW16" s="93"/>
      <c r="AX16" s="93"/>
      <c r="AY16" s="93"/>
      <c r="AZ16" s="93"/>
    </row>
    <row r="17" spans="4:52" ht="9">
      <c r="D17" s="166"/>
      <c r="E17" s="166"/>
      <c r="F17" s="166"/>
      <c r="G17" s="166"/>
      <c r="H17" s="138"/>
      <c r="I17" s="412"/>
      <c r="J17" s="93"/>
      <c r="K17" s="165" t="s">
        <v>1033</v>
      </c>
      <c r="L17" s="165">
        <v>2045</v>
      </c>
      <c r="M17" s="165">
        <v>2049</v>
      </c>
      <c r="N17" s="165">
        <v>1</v>
      </c>
      <c r="O17" s="165">
        <v>53</v>
      </c>
      <c r="P17" s="165">
        <v>6</v>
      </c>
      <c r="R17" s="55"/>
      <c r="AV17" s="93"/>
      <c r="AW17" s="93"/>
      <c r="AX17" s="93"/>
      <c r="AY17" s="93"/>
      <c r="AZ17" s="93"/>
    </row>
    <row r="18" spans="2:52" ht="9">
      <c r="B18" s="90" t="s">
        <v>450</v>
      </c>
      <c r="C18" s="110" t="s">
        <v>322</v>
      </c>
      <c r="D18" s="165">
        <v>13</v>
      </c>
      <c r="E18" s="165">
        <v>3</v>
      </c>
      <c r="F18" s="165">
        <v>5997</v>
      </c>
      <c r="G18" s="165">
        <v>3061</v>
      </c>
      <c r="H18" s="138">
        <f>G18/F18*100</f>
        <v>51.042187760546945</v>
      </c>
      <c r="I18" s="412">
        <f t="shared" si="0"/>
        <v>0</v>
      </c>
      <c r="J18" s="93"/>
      <c r="K18" s="325" t="s">
        <v>1103</v>
      </c>
      <c r="L18" s="325">
        <v>1946</v>
      </c>
      <c r="M18" s="325">
        <v>1950</v>
      </c>
      <c r="N18" s="325">
        <v>1</v>
      </c>
      <c r="O18" s="325">
        <v>46</v>
      </c>
      <c r="P18" s="325">
        <v>7</v>
      </c>
      <c r="R18" s="55">
        <v>3732</v>
      </c>
      <c r="AV18" s="93"/>
      <c r="AW18" s="93"/>
      <c r="AX18" s="93"/>
      <c r="AY18" s="93"/>
      <c r="AZ18" s="93"/>
    </row>
    <row r="19" spans="2:75" ht="9">
      <c r="B19" s="90" t="s">
        <v>451</v>
      </c>
      <c r="C19" s="110" t="s">
        <v>323</v>
      </c>
      <c r="D19" s="165">
        <v>13</v>
      </c>
      <c r="E19" s="165">
        <v>3</v>
      </c>
      <c r="F19" s="165">
        <v>3428</v>
      </c>
      <c r="G19" s="165">
        <v>1070</v>
      </c>
      <c r="H19" s="138">
        <f>G19/F19*100</f>
        <v>31.21353558926488</v>
      </c>
      <c r="I19" s="412">
        <f t="shared" si="0"/>
        <v>45.393858477970625</v>
      </c>
      <c r="J19" s="93"/>
      <c r="K19" s="165" t="s">
        <v>1022</v>
      </c>
      <c r="L19" s="165">
        <v>226</v>
      </c>
      <c r="M19" s="165">
        <v>230</v>
      </c>
      <c r="N19" s="165">
        <v>0</v>
      </c>
      <c r="O19" s="165">
        <v>6</v>
      </c>
      <c r="P19" s="165">
        <v>1</v>
      </c>
      <c r="Q19" s="93">
        <v>17</v>
      </c>
      <c r="R19" s="55">
        <v>3745</v>
      </c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</row>
    <row r="20" spans="2:52" ht="9">
      <c r="B20" s="90" t="s">
        <v>760</v>
      </c>
      <c r="C20" s="110" t="s">
        <v>324</v>
      </c>
      <c r="D20" s="165">
        <v>13</v>
      </c>
      <c r="E20" s="165">
        <v>3</v>
      </c>
      <c r="F20" s="165">
        <v>7504</v>
      </c>
      <c r="G20" s="165">
        <v>3697</v>
      </c>
      <c r="H20" s="138">
        <f>G20/F20*100</f>
        <v>49.26705756929638</v>
      </c>
      <c r="I20" s="412">
        <f>Q20/R20*10000</f>
        <v>167.76315789473685</v>
      </c>
      <c r="J20" s="93"/>
      <c r="K20" s="165" t="s">
        <v>1106</v>
      </c>
      <c r="L20" s="165">
        <v>368</v>
      </c>
      <c r="M20" s="165">
        <v>372</v>
      </c>
      <c r="N20" s="165">
        <v>0</v>
      </c>
      <c r="O20" s="165">
        <v>13</v>
      </c>
      <c r="P20" s="165">
        <v>1</v>
      </c>
      <c r="Q20" s="90">
        <v>51</v>
      </c>
      <c r="R20" s="55">
        <v>3040</v>
      </c>
      <c r="AV20" s="93"/>
      <c r="AW20" s="93"/>
      <c r="AX20" s="93"/>
      <c r="AY20" s="93"/>
      <c r="AZ20" s="93"/>
    </row>
    <row r="21" spans="2:52" ht="9">
      <c r="B21" s="90" t="s">
        <v>461</v>
      </c>
      <c r="C21" s="110" t="s">
        <v>325</v>
      </c>
      <c r="D21" s="165">
        <v>13</v>
      </c>
      <c r="E21" s="165">
        <v>2</v>
      </c>
      <c r="F21" s="165">
        <v>3651</v>
      </c>
      <c r="G21" s="165">
        <v>1419</v>
      </c>
      <c r="H21" s="138">
        <f>G21/F21*100</f>
        <v>38.86606409202958</v>
      </c>
      <c r="I21" s="412">
        <f t="shared" si="0"/>
        <v>6.620324395895399</v>
      </c>
      <c r="J21" s="93"/>
      <c r="K21" s="165" t="s">
        <v>1123</v>
      </c>
      <c r="L21" s="165">
        <v>510</v>
      </c>
      <c r="M21" s="165">
        <v>512</v>
      </c>
      <c r="N21" s="165">
        <v>0</v>
      </c>
      <c r="O21" s="165">
        <v>20</v>
      </c>
      <c r="P21" s="165">
        <v>3</v>
      </c>
      <c r="Q21" s="90">
        <v>2</v>
      </c>
      <c r="R21" s="55">
        <v>3021</v>
      </c>
      <c r="AV21" s="93"/>
      <c r="AW21" s="93"/>
      <c r="AX21" s="93"/>
      <c r="AY21" s="93"/>
      <c r="AZ21" s="93"/>
    </row>
    <row r="22" spans="3:52" ht="9">
      <c r="C22" s="110"/>
      <c r="D22" s="166"/>
      <c r="E22" s="166"/>
      <c r="F22" s="166"/>
      <c r="G22" s="166"/>
      <c r="H22" s="138"/>
      <c r="I22" s="412"/>
      <c r="J22" s="93"/>
      <c r="K22" s="165" t="s">
        <v>1129</v>
      </c>
      <c r="L22" s="165">
        <v>685</v>
      </c>
      <c r="M22" s="165">
        <v>686</v>
      </c>
      <c r="N22" s="165">
        <v>0</v>
      </c>
      <c r="O22" s="165">
        <v>27</v>
      </c>
      <c r="P22" s="165">
        <v>5</v>
      </c>
      <c r="R22" s="55"/>
      <c r="AV22" s="93"/>
      <c r="AW22" s="93"/>
      <c r="AX22" s="93"/>
      <c r="AY22" s="93"/>
      <c r="AZ22" s="93"/>
    </row>
    <row r="23" spans="2:70" ht="9">
      <c r="B23" s="90" t="s">
        <v>462</v>
      </c>
      <c r="C23" s="110" t="s">
        <v>326</v>
      </c>
      <c r="D23" s="165">
        <v>12</v>
      </c>
      <c r="E23" s="165">
        <v>1</v>
      </c>
      <c r="F23" s="165">
        <v>4305</v>
      </c>
      <c r="G23" s="165">
        <v>2676</v>
      </c>
      <c r="H23" s="138">
        <f>G23/F23*100</f>
        <v>62.160278745644604</v>
      </c>
      <c r="I23" s="412">
        <f t="shared" si="0"/>
        <v>21.052631578947366</v>
      </c>
      <c r="J23" s="93"/>
      <c r="K23" s="165" t="s">
        <v>1136</v>
      </c>
      <c r="L23" s="165">
        <v>844</v>
      </c>
      <c r="M23" s="165">
        <v>846</v>
      </c>
      <c r="N23" s="165">
        <v>0</v>
      </c>
      <c r="O23" s="165">
        <v>30</v>
      </c>
      <c r="P23" s="165">
        <v>5</v>
      </c>
      <c r="Q23" s="90">
        <v>7</v>
      </c>
      <c r="R23" s="55">
        <v>3325</v>
      </c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</row>
    <row r="24" spans="2:70" ht="9">
      <c r="B24" s="90" t="s">
        <v>463</v>
      </c>
      <c r="C24" s="110" t="s">
        <v>327</v>
      </c>
      <c r="D24" s="165">
        <v>14</v>
      </c>
      <c r="E24" s="165">
        <v>3</v>
      </c>
      <c r="F24" s="165">
        <v>3315</v>
      </c>
      <c r="G24" s="165">
        <v>1556</v>
      </c>
      <c r="H24" s="138">
        <f>G24/F24*100</f>
        <v>46.93815987933635</v>
      </c>
      <c r="I24" s="412">
        <f t="shared" si="0"/>
        <v>120.25901942645697</v>
      </c>
      <c r="J24" s="93"/>
      <c r="K24" s="165" t="s">
        <v>1144</v>
      </c>
      <c r="L24" s="165">
        <v>987</v>
      </c>
      <c r="M24" s="165">
        <v>988</v>
      </c>
      <c r="N24" s="165">
        <v>0</v>
      </c>
      <c r="O24" s="165">
        <v>35</v>
      </c>
      <c r="P24" s="165">
        <v>5</v>
      </c>
      <c r="Q24" s="93">
        <v>52</v>
      </c>
      <c r="R24" s="55">
        <v>4324</v>
      </c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</row>
    <row r="25" spans="2:52" ht="9">
      <c r="B25" s="90" t="s">
        <v>464</v>
      </c>
      <c r="C25" s="110" t="s">
        <v>328</v>
      </c>
      <c r="D25" s="165">
        <v>14</v>
      </c>
      <c r="E25" s="165">
        <v>3</v>
      </c>
      <c r="F25" s="165">
        <v>4137</v>
      </c>
      <c r="G25" s="165">
        <v>1931</v>
      </c>
      <c r="H25" s="138">
        <f>G25/F25*100</f>
        <v>46.67633550882282</v>
      </c>
      <c r="I25" s="412">
        <f t="shared" si="0"/>
        <v>46.23636027371926</v>
      </c>
      <c r="J25" s="93"/>
      <c r="K25" s="325" t="s">
        <v>1157</v>
      </c>
      <c r="L25" s="325">
        <v>1185</v>
      </c>
      <c r="M25" s="325">
        <v>1187</v>
      </c>
      <c r="N25" s="325">
        <v>0</v>
      </c>
      <c r="O25" s="325">
        <v>38</v>
      </c>
      <c r="P25" s="325">
        <v>5</v>
      </c>
      <c r="Q25" s="93">
        <v>25</v>
      </c>
      <c r="R25" s="55">
        <v>5407</v>
      </c>
      <c r="AV25" s="93"/>
      <c r="AW25" s="93"/>
      <c r="AX25" s="93"/>
      <c r="AY25" s="93"/>
      <c r="AZ25" s="93"/>
    </row>
    <row r="26" spans="2:52" ht="9">
      <c r="B26" s="90" t="s">
        <v>465</v>
      </c>
      <c r="C26" s="110" t="s">
        <v>329</v>
      </c>
      <c r="D26" s="165">
        <v>12</v>
      </c>
      <c r="E26" s="165">
        <v>2</v>
      </c>
      <c r="F26" s="165">
        <v>1957</v>
      </c>
      <c r="G26" s="165">
        <v>315</v>
      </c>
      <c r="H26" s="138">
        <f>G26/F26*100</f>
        <v>16.096065406234032</v>
      </c>
      <c r="I26" s="412">
        <f t="shared" si="0"/>
        <v>198.1707317073171</v>
      </c>
      <c r="J26" s="93"/>
      <c r="K26" s="165" t="s">
        <v>1094</v>
      </c>
      <c r="L26" s="165">
        <v>173</v>
      </c>
      <c r="M26" s="165">
        <v>175</v>
      </c>
      <c r="N26" s="165">
        <v>0</v>
      </c>
      <c r="O26" s="165">
        <v>4</v>
      </c>
      <c r="P26" s="165">
        <v>1</v>
      </c>
      <c r="Q26" s="90">
        <v>65</v>
      </c>
      <c r="R26" s="55">
        <v>3280</v>
      </c>
      <c r="AV26" s="93"/>
      <c r="AW26" s="93"/>
      <c r="AX26" s="93"/>
      <c r="AY26" s="93"/>
      <c r="AZ26" s="93"/>
    </row>
    <row r="27" spans="3:52" ht="9">
      <c r="C27" s="110"/>
      <c r="H27" s="138"/>
      <c r="I27" s="412"/>
      <c r="J27" s="93"/>
      <c r="K27" s="165" t="s">
        <v>1107</v>
      </c>
      <c r="L27" s="165">
        <v>309</v>
      </c>
      <c r="M27" s="165">
        <v>311</v>
      </c>
      <c r="N27" s="165">
        <v>0</v>
      </c>
      <c r="O27" s="165">
        <v>4</v>
      </c>
      <c r="P27" s="165">
        <v>3</v>
      </c>
      <c r="R27" s="55"/>
      <c r="AV27" s="93"/>
      <c r="AW27" s="93"/>
      <c r="AX27" s="93"/>
      <c r="AY27" s="93"/>
      <c r="AZ27" s="93"/>
    </row>
    <row r="28" spans="2:52" ht="9">
      <c r="B28" s="90" t="s">
        <v>466</v>
      </c>
      <c r="C28" s="110" t="s">
        <v>330</v>
      </c>
      <c r="D28" s="165">
        <v>10</v>
      </c>
      <c r="E28" s="165">
        <v>1</v>
      </c>
      <c r="F28" s="165">
        <v>2557</v>
      </c>
      <c r="G28" s="165">
        <v>1363</v>
      </c>
      <c r="H28" s="138">
        <f>G28/F28*100</f>
        <v>53.30465389127884</v>
      </c>
      <c r="I28" s="412">
        <f t="shared" si="0"/>
        <v>41.050903119868636</v>
      </c>
      <c r="J28" s="93"/>
      <c r="K28" s="165" t="s">
        <v>1124</v>
      </c>
      <c r="L28" s="165">
        <v>477</v>
      </c>
      <c r="M28" s="165">
        <v>484</v>
      </c>
      <c r="N28" s="165">
        <v>0</v>
      </c>
      <c r="O28" s="165">
        <v>6</v>
      </c>
      <c r="P28" s="165">
        <v>5</v>
      </c>
      <c r="Q28" s="90">
        <v>10</v>
      </c>
      <c r="R28" s="55">
        <v>2436</v>
      </c>
      <c r="AV28" s="93"/>
      <c r="AW28" s="93"/>
      <c r="AX28" s="93"/>
      <c r="AY28" s="93"/>
      <c r="AZ28" s="93"/>
    </row>
    <row r="29" spans="2:52" ht="9">
      <c r="B29" s="90" t="s">
        <v>145</v>
      </c>
      <c r="C29" s="110" t="s">
        <v>146</v>
      </c>
      <c r="D29" s="165">
        <v>425</v>
      </c>
      <c r="E29" s="165">
        <v>40</v>
      </c>
      <c r="F29" s="165">
        <v>103221</v>
      </c>
      <c r="G29" s="165">
        <v>38655</v>
      </c>
      <c r="H29" s="138">
        <f>G29/F29*100</f>
        <v>37.44877495858401</v>
      </c>
      <c r="I29" s="412">
        <f t="shared" si="0"/>
        <v>183.5045377480802</v>
      </c>
      <c r="J29" s="93"/>
      <c r="K29" s="165" t="s">
        <v>1130</v>
      </c>
      <c r="L29" s="165">
        <v>671</v>
      </c>
      <c r="M29" s="165">
        <v>679</v>
      </c>
      <c r="N29" s="165">
        <v>0</v>
      </c>
      <c r="O29" s="165">
        <v>9</v>
      </c>
      <c r="P29" s="165">
        <v>6</v>
      </c>
      <c r="Q29" s="90">
        <v>368</v>
      </c>
      <c r="R29" s="55">
        <v>20054</v>
      </c>
      <c r="S29" s="93"/>
      <c r="T29" s="93"/>
      <c r="U29" s="93"/>
      <c r="V29" s="93"/>
      <c r="W29" s="93"/>
      <c r="X29" s="93"/>
      <c r="AV29" s="93"/>
      <c r="AW29" s="93"/>
      <c r="AX29" s="93"/>
      <c r="AY29" s="93"/>
      <c r="AZ29" s="93"/>
    </row>
    <row r="30" spans="2:52" ht="9">
      <c r="B30" s="90" t="s">
        <v>468</v>
      </c>
      <c r="C30" s="110" t="s">
        <v>332</v>
      </c>
      <c r="D30" s="165">
        <v>10</v>
      </c>
      <c r="E30" s="165">
        <v>2</v>
      </c>
      <c r="F30" s="165">
        <v>1338</v>
      </c>
      <c r="G30" s="165">
        <v>371</v>
      </c>
      <c r="H30" s="138">
        <f>G30/F30*100</f>
        <v>27.72795216741405</v>
      </c>
      <c r="I30" s="412">
        <f t="shared" si="0"/>
        <v>86.99434536755112</v>
      </c>
      <c r="J30" s="93"/>
      <c r="K30" s="165" t="s">
        <v>1137</v>
      </c>
      <c r="L30" s="165">
        <v>845</v>
      </c>
      <c r="M30" s="165">
        <v>851</v>
      </c>
      <c r="N30" s="165">
        <v>0</v>
      </c>
      <c r="O30" s="165">
        <v>15</v>
      </c>
      <c r="P30" s="165">
        <v>6</v>
      </c>
      <c r="Q30" s="93">
        <v>20</v>
      </c>
      <c r="R30" s="55">
        <v>2299</v>
      </c>
      <c r="S30" s="93"/>
      <c r="T30" s="93"/>
      <c r="U30" s="93"/>
      <c r="V30" s="93"/>
      <c r="W30" s="93"/>
      <c r="X30" s="93"/>
      <c r="AV30" s="93"/>
      <c r="AW30" s="93"/>
      <c r="AX30" s="93"/>
      <c r="AY30" s="93"/>
      <c r="AZ30" s="93"/>
    </row>
    <row r="31" spans="5:52" ht="9">
      <c r="E31" s="106"/>
      <c r="F31" s="106"/>
      <c r="G31" s="106"/>
      <c r="H31" s="138"/>
      <c r="I31" s="412"/>
      <c r="J31" s="93"/>
      <c r="K31" s="165" t="s">
        <v>1145</v>
      </c>
      <c r="L31" s="165">
        <v>1005</v>
      </c>
      <c r="M31" s="165">
        <v>1011</v>
      </c>
      <c r="N31" s="165">
        <v>0</v>
      </c>
      <c r="O31" s="165">
        <v>21</v>
      </c>
      <c r="P31" s="165">
        <v>6</v>
      </c>
      <c r="Q31" s="93"/>
      <c r="R31" s="317"/>
      <c r="S31" s="93"/>
      <c r="T31" s="93"/>
      <c r="U31" s="93"/>
      <c r="V31" s="93"/>
      <c r="W31" s="93"/>
      <c r="X31" s="93"/>
      <c r="AV31" s="93"/>
      <c r="AW31" s="93"/>
      <c r="AX31" s="93"/>
      <c r="AY31" s="93"/>
      <c r="AZ31" s="93"/>
    </row>
    <row r="32" spans="2:52" ht="9">
      <c r="B32" s="111" t="s">
        <v>286</v>
      </c>
      <c r="C32" s="112" t="s">
        <v>129</v>
      </c>
      <c r="D32" s="190">
        <f>SUM(D8:D30)</f>
        <v>669</v>
      </c>
      <c r="E32" s="190">
        <f>SUM(E8:E31)</f>
        <v>93</v>
      </c>
      <c r="F32" s="190">
        <f>SUM(F8:F31)</f>
        <v>179501</v>
      </c>
      <c r="G32" s="190">
        <f>SUM(G8:G31)</f>
        <v>69862</v>
      </c>
      <c r="H32" s="191">
        <f>G32/F32*100</f>
        <v>38.92011743667167</v>
      </c>
      <c r="I32" s="432">
        <f t="shared" si="0"/>
        <v>81.88072890334777</v>
      </c>
      <c r="J32" s="93"/>
      <c r="K32" s="325" t="s">
        <v>1158</v>
      </c>
      <c r="L32" s="325">
        <v>1197</v>
      </c>
      <c r="M32" s="325">
        <v>1204</v>
      </c>
      <c r="N32" s="325">
        <v>1</v>
      </c>
      <c r="O32" s="325">
        <v>26</v>
      </c>
      <c r="P32" s="325">
        <v>8</v>
      </c>
      <c r="Q32" s="93">
        <f>SUM(Q8:Q31)</f>
        <v>745</v>
      </c>
      <c r="R32" s="128">
        <f>SUM(R8:R31)</f>
        <v>90986</v>
      </c>
      <c r="S32" s="93"/>
      <c r="T32" s="93"/>
      <c r="U32" s="93"/>
      <c r="V32" s="93"/>
      <c r="W32" s="93"/>
      <c r="X32" s="93"/>
      <c r="AV32" s="93"/>
      <c r="AW32" s="93"/>
      <c r="AX32" s="93"/>
      <c r="AY32" s="93"/>
      <c r="AZ32" s="93"/>
    </row>
    <row r="33" spans="2:52" ht="9">
      <c r="B33" s="260" t="s">
        <v>1023</v>
      </c>
      <c r="C33" s="410"/>
      <c r="D33" s="190">
        <v>559</v>
      </c>
      <c r="E33" s="190">
        <v>86</v>
      </c>
      <c r="F33" s="190">
        <v>194350</v>
      </c>
      <c r="G33" s="190">
        <v>81359</v>
      </c>
      <c r="H33" s="191">
        <v>41.9</v>
      </c>
      <c r="I33" s="438">
        <v>32</v>
      </c>
      <c r="J33" s="93"/>
      <c r="K33" s="165"/>
      <c r="L33" s="165"/>
      <c r="M33" s="165"/>
      <c r="N33" s="165"/>
      <c r="O33" s="165"/>
      <c r="P33" s="165"/>
      <c r="Q33" s="93"/>
      <c r="R33" s="128"/>
      <c r="S33" s="93"/>
      <c r="T33" s="93"/>
      <c r="U33" s="93"/>
      <c r="V33" s="93"/>
      <c r="W33" s="93"/>
      <c r="X33" s="93"/>
      <c r="AV33" s="93"/>
      <c r="AW33" s="93"/>
      <c r="AX33" s="93"/>
      <c r="AY33" s="93"/>
      <c r="AZ33" s="93"/>
    </row>
    <row r="34" spans="1:52" ht="9">
      <c r="A34" s="93"/>
      <c r="B34" s="90" t="s">
        <v>221</v>
      </c>
      <c r="J34" s="93"/>
      <c r="K34" s="165"/>
      <c r="L34" s="165"/>
      <c r="M34" s="165"/>
      <c r="N34" s="165"/>
      <c r="O34" s="165"/>
      <c r="P34" s="165"/>
      <c r="Q34" s="93"/>
      <c r="R34" s="128"/>
      <c r="S34" s="93"/>
      <c r="T34" s="93"/>
      <c r="U34" s="93"/>
      <c r="V34" s="93"/>
      <c r="W34" s="93"/>
      <c r="X34" s="93"/>
      <c r="AV34" s="93"/>
      <c r="AW34" s="93"/>
      <c r="AX34" s="93"/>
      <c r="AY34" s="93"/>
      <c r="AZ34" s="93"/>
    </row>
    <row r="35" spans="2:52" ht="9">
      <c r="B35" s="92" t="s">
        <v>222</v>
      </c>
      <c r="C35" s="92"/>
      <c r="D35" s="92"/>
      <c r="E35" s="92"/>
      <c r="F35" s="92"/>
      <c r="G35" s="92"/>
      <c r="H35" s="92"/>
      <c r="I35" s="92"/>
      <c r="J35" s="93"/>
      <c r="K35" s="165"/>
      <c r="L35" s="165"/>
      <c r="M35" s="165"/>
      <c r="N35" s="165"/>
      <c r="O35" s="165"/>
      <c r="P35" s="165"/>
      <c r="Q35" s="93"/>
      <c r="R35" s="128"/>
      <c r="S35" s="93"/>
      <c r="T35" s="93"/>
      <c r="U35" s="93"/>
      <c r="V35" s="93"/>
      <c r="W35" s="93"/>
      <c r="X35" s="93"/>
      <c r="AV35" s="93"/>
      <c r="AW35" s="93"/>
      <c r="AX35" s="93"/>
      <c r="AY35" s="93"/>
      <c r="AZ35" s="93"/>
    </row>
    <row r="36" spans="2:52" ht="9">
      <c r="B36" s="92"/>
      <c r="C36" s="92"/>
      <c r="D36" s="92"/>
      <c r="E36" s="92"/>
      <c r="F36" s="92"/>
      <c r="G36" s="92"/>
      <c r="H36" s="92"/>
      <c r="I36" s="92"/>
      <c r="K36" s="165"/>
      <c r="L36" s="165"/>
      <c r="M36" s="165"/>
      <c r="N36" s="165"/>
      <c r="O36" s="165"/>
      <c r="P36" s="165"/>
      <c r="Q36" s="93"/>
      <c r="R36" s="128"/>
      <c r="S36" s="93"/>
      <c r="T36" s="93"/>
      <c r="U36" s="93"/>
      <c r="V36" s="93"/>
      <c r="W36" s="93"/>
      <c r="X36" s="93"/>
      <c r="AV36" s="93"/>
      <c r="AW36" s="93"/>
      <c r="AX36" s="93"/>
      <c r="AY36" s="93"/>
      <c r="AZ36" s="93"/>
    </row>
    <row r="37" spans="2:52" ht="9">
      <c r="B37" s="90" t="s">
        <v>223</v>
      </c>
      <c r="K37" s="165"/>
      <c r="L37" s="165"/>
      <c r="M37" s="165"/>
      <c r="N37" s="165"/>
      <c r="O37" s="165"/>
      <c r="P37" s="165"/>
      <c r="Q37" s="93"/>
      <c r="R37" s="128"/>
      <c r="S37" s="93"/>
      <c r="T37" s="93"/>
      <c r="U37" s="93"/>
      <c r="V37" s="93"/>
      <c r="W37" s="93"/>
      <c r="X37" s="93"/>
      <c r="AV37" s="93"/>
      <c r="AW37" s="93"/>
      <c r="AX37" s="93"/>
      <c r="AY37" s="93"/>
      <c r="AZ37" s="93"/>
    </row>
    <row r="38" spans="2:52" ht="9">
      <c r="B38" s="90" t="s">
        <v>669</v>
      </c>
      <c r="K38" s="165"/>
      <c r="L38" s="165"/>
      <c r="M38" s="165"/>
      <c r="N38" s="165"/>
      <c r="O38" s="165"/>
      <c r="P38" s="165"/>
      <c r="Q38" s="93"/>
      <c r="R38" s="128"/>
      <c r="S38" s="93"/>
      <c r="T38" s="93"/>
      <c r="U38" s="93"/>
      <c r="V38" s="93"/>
      <c r="W38" s="93"/>
      <c r="X38" s="93"/>
      <c r="AV38" s="93"/>
      <c r="AW38" s="93"/>
      <c r="AX38" s="93"/>
      <c r="AY38" s="93"/>
      <c r="AZ38" s="93"/>
    </row>
    <row r="39" spans="11:52" ht="9">
      <c r="K39" s="165"/>
      <c r="L39" s="165"/>
      <c r="M39" s="165"/>
      <c r="N39" s="165"/>
      <c r="O39" s="165"/>
      <c r="P39" s="165"/>
      <c r="Q39" s="93"/>
      <c r="R39" s="128"/>
      <c r="S39" s="93"/>
      <c r="T39" s="93"/>
      <c r="U39" s="93"/>
      <c r="V39" s="93"/>
      <c r="W39" s="93"/>
      <c r="X39" s="93"/>
      <c r="AV39" s="93"/>
      <c r="AW39" s="93"/>
      <c r="AX39" s="93"/>
      <c r="AY39" s="93"/>
      <c r="AZ39" s="93"/>
    </row>
    <row r="40" spans="11:52" ht="9">
      <c r="K40" s="165"/>
      <c r="L40" s="165"/>
      <c r="M40" s="165"/>
      <c r="N40" s="165"/>
      <c r="O40" s="165"/>
      <c r="P40" s="165"/>
      <c r="Q40" s="93"/>
      <c r="R40" s="128"/>
      <c r="S40" s="128"/>
      <c r="T40" s="128"/>
      <c r="U40" s="128"/>
      <c r="V40" s="128"/>
      <c r="W40" s="128"/>
      <c r="X40" s="138"/>
      <c r="Y40" s="138"/>
      <c r="Z40" s="138"/>
      <c r="AA40" s="138"/>
      <c r="AB40" s="138"/>
      <c r="AC40" s="13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93"/>
      <c r="AR40" s="93"/>
      <c r="AS40" s="93"/>
      <c r="AT40" s="93"/>
      <c r="AU40" s="93"/>
      <c r="AV40" s="93"/>
      <c r="AW40" s="93"/>
      <c r="AX40" s="93"/>
      <c r="AY40" s="93"/>
      <c r="AZ40" s="93"/>
    </row>
    <row r="41" spans="2:52" ht="9">
      <c r="B41" s="106"/>
      <c r="C41" s="106"/>
      <c r="D41" s="106"/>
      <c r="E41" s="106"/>
      <c r="F41" s="106"/>
      <c r="G41" s="106"/>
      <c r="H41" s="106"/>
      <c r="I41" s="106"/>
      <c r="J41" s="114"/>
      <c r="Q41" s="93"/>
      <c r="R41" s="128"/>
      <c r="S41" s="128"/>
      <c r="T41" s="128"/>
      <c r="U41" s="128"/>
      <c r="V41" s="128"/>
      <c r="W41" s="128"/>
      <c r="X41" s="138"/>
      <c r="Y41" s="138"/>
      <c r="Z41" s="138"/>
      <c r="AA41" s="138"/>
      <c r="AB41" s="138"/>
      <c r="AC41" s="13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93"/>
      <c r="AR41" s="93"/>
      <c r="AS41" s="93"/>
      <c r="AT41" s="93"/>
      <c r="AU41" s="93"/>
      <c r="AV41" s="93"/>
      <c r="AW41" s="93"/>
      <c r="AX41" s="93"/>
      <c r="AY41" s="93"/>
      <c r="AZ41" s="93"/>
    </row>
    <row r="42" spans="10:52" ht="9">
      <c r="J42" s="106"/>
      <c r="Q42" s="115"/>
      <c r="R42" s="128"/>
      <c r="S42" s="128"/>
      <c r="T42" s="128"/>
      <c r="U42" s="128"/>
      <c r="V42" s="128"/>
      <c r="W42" s="128"/>
      <c r="X42" s="138"/>
      <c r="Y42" s="138"/>
      <c r="Z42" s="138"/>
      <c r="AA42" s="138"/>
      <c r="AB42" s="138"/>
      <c r="AC42" s="13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1:52" ht="9">
      <c r="K43" s="165"/>
      <c r="L43" s="165"/>
      <c r="M43" s="165"/>
      <c r="N43" s="165"/>
      <c r="O43" s="165"/>
      <c r="P43" s="165"/>
      <c r="Q43" s="113"/>
      <c r="R43" s="138"/>
      <c r="S43" s="138"/>
      <c r="T43" s="138"/>
      <c r="U43" s="138"/>
      <c r="V43" s="138"/>
      <c r="W43" s="138"/>
      <c r="X43" s="138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06"/>
      <c r="AR43" s="106"/>
      <c r="AS43" s="106"/>
      <c r="AT43" s="106"/>
      <c r="AU43" s="106"/>
      <c r="AV43" s="106"/>
      <c r="AW43" s="93"/>
      <c r="AX43" s="93"/>
      <c r="AY43" s="93"/>
      <c r="AZ43" s="93"/>
    </row>
    <row r="44" spans="11:52" ht="9">
      <c r="K44" s="165"/>
      <c r="L44" s="165"/>
      <c r="M44" s="165"/>
      <c r="N44" s="165"/>
      <c r="O44" s="165"/>
      <c r="P44" s="165"/>
      <c r="R44" s="137"/>
      <c r="S44" s="137"/>
      <c r="T44" s="137"/>
      <c r="U44" s="137"/>
      <c r="V44" s="137"/>
      <c r="W44" s="137"/>
      <c r="X44" s="138"/>
      <c r="Y44" s="138"/>
      <c r="Z44" s="138"/>
      <c r="AA44" s="138"/>
      <c r="AB44" s="138"/>
      <c r="AC44" s="13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1:52" ht="9">
      <c r="K45" s="165"/>
      <c r="L45" s="165"/>
      <c r="M45" s="165"/>
      <c r="N45" s="165"/>
      <c r="O45" s="165"/>
      <c r="P45" s="165"/>
      <c r="R45" s="137"/>
      <c r="S45" s="137"/>
      <c r="T45" s="137"/>
      <c r="U45" s="137"/>
      <c r="V45" s="137"/>
      <c r="W45" s="137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2:52" ht="9">
      <c r="B46" s="106"/>
      <c r="C46" s="106"/>
      <c r="D46" s="106"/>
      <c r="E46" s="106"/>
      <c r="F46" s="106"/>
      <c r="G46" s="106"/>
      <c r="H46" s="106"/>
      <c r="I46" s="106"/>
      <c r="K46" s="165"/>
      <c r="L46" s="165"/>
      <c r="M46" s="165"/>
      <c r="N46" s="165"/>
      <c r="O46" s="165"/>
      <c r="P46" s="165"/>
      <c r="R46" s="137"/>
      <c r="S46" s="137"/>
      <c r="T46" s="137"/>
      <c r="U46" s="137"/>
      <c r="V46" s="137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06"/>
      <c r="AR46" s="106"/>
      <c r="AS46" s="106"/>
      <c r="AT46" s="106"/>
      <c r="AU46" s="106"/>
      <c r="AV46" s="106"/>
      <c r="AW46" s="93"/>
      <c r="AX46" s="93"/>
      <c r="AY46" s="93"/>
      <c r="AZ46" s="93"/>
    </row>
    <row r="47" spans="1:52" ht="9.75" customHeight="1">
      <c r="A47" s="106"/>
      <c r="J47" s="106"/>
      <c r="K47" s="106"/>
      <c r="L47" s="106"/>
      <c r="M47" s="106"/>
      <c r="N47" s="106"/>
      <c r="O47" s="106"/>
      <c r="P47" s="106"/>
      <c r="Q47" s="106"/>
      <c r="R47" s="800">
        <v>51</v>
      </c>
      <c r="S47" s="800"/>
      <c r="T47" s="800"/>
      <c r="U47" s="800"/>
      <c r="V47" s="800"/>
      <c r="W47" s="800"/>
      <c r="X47" s="800"/>
      <c r="Y47" s="800"/>
      <c r="Z47" s="800"/>
      <c r="AA47" s="800"/>
      <c r="AB47" s="800"/>
      <c r="AC47" s="800"/>
      <c r="AD47" s="800"/>
      <c r="AE47" s="800"/>
      <c r="AF47" s="800"/>
      <c r="AG47" s="800"/>
      <c r="AH47" s="800"/>
      <c r="AI47" s="800"/>
      <c r="AJ47" s="800"/>
      <c r="AK47" s="800"/>
      <c r="AL47" s="800"/>
      <c r="AM47" s="800"/>
      <c r="AN47" s="800"/>
      <c r="AO47" s="800"/>
      <c r="AP47" s="800"/>
      <c r="AQ47" s="106"/>
      <c r="AR47" s="106"/>
      <c r="AS47" s="106"/>
      <c r="AT47" s="106"/>
      <c r="AU47" s="106"/>
      <c r="AV47" s="106"/>
      <c r="AW47" s="106"/>
      <c r="AX47" s="106"/>
      <c r="AY47" s="93"/>
      <c r="AZ47" s="93"/>
    </row>
    <row r="48" spans="24:52" ht="9"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</row>
    <row r="49" spans="24:52" ht="9"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</row>
    <row r="50" spans="30:52" ht="9"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</row>
    <row r="51" spans="24:52" ht="9">
      <c r="X51" s="790"/>
      <c r="Y51" s="790"/>
      <c r="Z51" s="790"/>
      <c r="AA51" s="790"/>
      <c r="AB51" s="790"/>
      <c r="AC51" s="802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</row>
    <row r="52" ht="9">
      <c r="AN52" s="90" t="s">
        <v>670</v>
      </c>
    </row>
    <row r="53" spans="48:52" ht="9">
      <c r="AV53" s="90" t="s">
        <v>670</v>
      </c>
      <c r="AX53" s="90" t="s">
        <v>670</v>
      </c>
      <c r="AZ53" s="90" t="s">
        <v>670</v>
      </c>
    </row>
    <row r="76" ht="9">
      <c r="E76" s="140"/>
    </row>
    <row r="79" ht="9">
      <c r="E79" s="90" t="s">
        <v>17</v>
      </c>
    </row>
    <row r="80" ht="9">
      <c r="E80" s="90" t="s">
        <v>669</v>
      </c>
    </row>
    <row r="89" ht="9">
      <c r="G89" s="106"/>
    </row>
    <row r="95" spans="2:9" ht="9">
      <c r="B95" s="106"/>
      <c r="C95" s="106"/>
      <c r="D95" s="106"/>
      <c r="E95" s="106"/>
      <c r="F95" s="106"/>
      <c r="G95" s="106"/>
      <c r="H95" s="106"/>
      <c r="I95" s="106"/>
    </row>
    <row r="96" spans="1:17" ht="9">
      <c r="A96" s="106">
        <v>49</v>
      </c>
      <c r="J96" s="106"/>
      <c r="K96" s="106"/>
      <c r="L96" s="106"/>
      <c r="M96" s="106"/>
      <c r="N96" s="106"/>
      <c r="O96" s="106"/>
      <c r="P96" s="106"/>
      <c r="Q96" s="106"/>
    </row>
  </sheetData>
  <sheetProtection/>
  <mergeCells count="4">
    <mergeCell ref="F2:H2"/>
    <mergeCell ref="R47:AP47"/>
    <mergeCell ref="F3:G3"/>
    <mergeCell ref="X51:AC51"/>
  </mergeCells>
  <printOptions/>
  <pageMargins left="0.32" right="0.45" top="0.83" bottom="0.89" header="0.5" footer="0.5"/>
  <pageSetup horizontalDpi="600" verticalDpi="600" orientation="landscape" paperSize="9" r:id="rId1"/>
  <headerFooter alignWithMargins="0">
    <oddHeader>&amp;L&amp;8&amp;USection16.  Health</oddHeader>
    <oddFooter>&amp;R&amp;18 36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X33"/>
    </sheetView>
  </sheetViews>
  <sheetFormatPr defaultColWidth="9.00390625" defaultRowHeight="12.75"/>
  <cols>
    <col min="1" max="1" width="1.00390625" style="68" customWidth="1"/>
    <col min="2" max="2" width="6.25390625" style="68" customWidth="1"/>
    <col min="3" max="4" width="6.875" style="68" customWidth="1"/>
    <col min="5" max="5" width="5.75390625" style="68" customWidth="1"/>
    <col min="6" max="6" width="6.375" style="68" customWidth="1"/>
    <col min="7" max="7" width="6.00390625" style="68" customWidth="1"/>
    <col min="8" max="8" width="5.875" style="68" customWidth="1"/>
    <col min="9" max="9" width="6.125" style="68" customWidth="1"/>
    <col min="10" max="10" width="5.75390625" style="68" customWidth="1"/>
    <col min="11" max="11" width="5.25390625" style="68" customWidth="1"/>
    <col min="12" max="13" width="6.125" style="68" customWidth="1"/>
    <col min="14" max="14" width="5.25390625" style="68" customWidth="1"/>
    <col min="15" max="15" width="5.75390625" style="68" customWidth="1"/>
    <col min="16" max="16" width="5.375" style="68" customWidth="1"/>
    <col min="17" max="17" width="5.875" style="68" customWidth="1"/>
    <col min="18" max="18" width="5.125" style="68" customWidth="1"/>
    <col min="19" max="19" width="6.25390625" style="68" customWidth="1"/>
    <col min="20" max="20" width="6.375" style="68" customWidth="1"/>
    <col min="21" max="22" width="5.875" style="68" customWidth="1"/>
    <col min="23" max="23" width="4.75390625" style="68" customWidth="1"/>
    <col min="24" max="24" width="5.875" style="68" customWidth="1"/>
    <col min="25" max="16384" width="9.125" style="68" customWidth="1"/>
  </cols>
  <sheetData>
    <row r="1" spans="1:21" ht="9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2">
      <c r="A2" s="90"/>
      <c r="B2" s="90"/>
      <c r="C2" s="90"/>
      <c r="D2" s="90"/>
      <c r="E2" s="90"/>
      <c r="F2" s="170" t="s">
        <v>1101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0.5">
      <c r="A3" s="90"/>
      <c r="B3" s="90"/>
      <c r="C3" s="90"/>
      <c r="D3" s="90"/>
      <c r="E3" s="90"/>
      <c r="F3" s="184" t="s">
        <v>91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9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9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4" ht="18" customHeight="1">
      <c r="A6" s="90"/>
      <c r="B6" s="810" t="s">
        <v>412</v>
      </c>
      <c r="C6" s="813" t="s">
        <v>986</v>
      </c>
      <c r="D6" s="779" t="s">
        <v>673</v>
      </c>
      <c r="E6" s="780"/>
      <c r="F6" s="780"/>
      <c r="G6" s="806" t="s">
        <v>556</v>
      </c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</row>
    <row r="7" spans="1:29" ht="31.5" customHeight="1">
      <c r="A7" s="90"/>
      <c r="B7" s="811"/>
      <c r="C7" s="814"/>
      <c r="D7" s="786" t="s">
        <v>674</v>
      </c>
      <c r="E7" s="788"/>
      <c r="F7" s="787"/>
      <c r="G7" s="806" t="s">
        <v>1096</v>
      </c>
      <c r="H7" s="807"/>
      <c r="I7" s="809"/>
      <c r="J7" s="803" t="s">
        <v>1097</v>
      </c>
      <c r="K7" s="804"/>
      <c r="L7" s="805"/>
      <c r="M7" s="783" t="s">
        <v>1095</v>
      </c>
      <c r="N7" s="785"/>
      <c r="O7" s="784"/>
      <c r="P7" s="783" t="s">
        <v>1098</v>
      </c>
      <c r="Q7" s="785"/>
      <c r="R7" s="784"/>
      <c r="S7" s="806" t="s">
        <v>1099</v>
      </c>
      <c r="T7" s="807"/>
      <c r="U7" s="808"/>
      <c r="V7" s="806" t="s">
        <v>1100</v>
      </c>
      <c r="W7" s="807"/>
      <c r="X7" s="808"/>
      <c r="AA7" s="803"/>
      <c r="AB7" s="804"/>
      <c r="AC7" s="805"/>
    </row>
    <row r="8" spans="1:32" ht="68.25" customHeight="1">
      <c r="A8" s="90"/>
      <c r="B8" s="812"/>
      <c r="C8" s="815"/>
      <c r="D8" s="255" t="s">
        <v>31</v>
      </c>
      <c r="E8" s="255" t="s">
        <v>32</v>
      </c>
      <c r="F8" s="255" t="s">
        <v>33</v>
      </c>
      <c r="G8" s="255" t="s">
        <v>31</v>
      </c>
      <c r="H8" s="255" t="s">
        <v>32</v>
      </c>
      <c r="I8" s="255" t="s">
        <v>33</v>
      </c>
      <c r="J8" s="255" t="s">
        <v>31</v>
      </c>
      <c r="K8" s="255" t="s">
        <v>32</v>
      </c>
      <c r="L8" s="255" t="s">
        <v>33</v>
      </c>
      <c r="M8" s="255" t="s">
        <v>31</v>
      </c>
      <c r="N8" s="255" t="s">
        <v>32</v>
      </c>
      <c r="O8" s="255" t="s">
        <v>33</v>
      </c>
      <c r="P8" s="255" t="s">
        <v>31</v>
      </c>
      <c r="Q8" s="255" t="s">
        <v>32</v>
      </c>
      <c r="R8" s="255" t="s">
        <v>33</v>
      </c>
      <c r="S8" s="251" t="s">
        <v>31</v>
      </c>
      <c r="T8" s="248" t="s">
        <v>32</v>
      </c>
      <c r="U8" s="247" t="s">
        <v>33</v>
      </c>
      <c r="V8" s="251" t="s">
        <v>31</v>
      </c>
      <c r="W8" s="248" t="s">
        <v>32</v>
      </c>
      <c r="X8" s="247" t="s">
        <v>33</v>
      </c>
      <c r="Y8" s="84"/>
      <c r="Z8" s="84"/>
      <c r="AA8" s="84"/>
      <c r="AB8" s="84"/>
      <c r="AC8" s="84"/>
      <c r="AD8" s="84"/>
      <c r="AE8" s="84"/>
      <c r="AF8" s="84"/>
    </row>
    <row r="9" spans="1:24" ht="10.5">
      <c r="A9" s="90"/>
      <c r="B9" s="49" t="s">
        <v>792</v>
      </c>
      <c r="C9" s="107" t="s">
        <v>707</v>
      </c>
      <c r="D9" s="49">
        <f>G9+J9+M9+P9+S9+V9</f>
        <v>342</v>
      </c>
      <c r="E9" s="49">
        <f>H9+K9+N9+Q9+T9+W9</f>
        <v>339</v>
      </c>
      <c r="F9" s="130">
        <f>E9/D9*100</f>
        <v>99.12280701754386</v>
      </c>
      <c r="G9" s="49">
        <v>72</v>
      </c>
      <c r="H9" s="49">
        <v>72</v>
      </c>
      <c r="I9" s="130">
        <f>H9/G9*100</f>
        <v>100</v>
      </c>
      <c r="J9" s="49">
        <v>15</v>
      </c>
      <c r="K9" s="49">
        <v>15</v>
      </c>
      <c r="L9" s="130">
        <f>K9/J9*100</f>
        <v>100</v>
      </c>
      <c r="M9" s="49">
        <v>68</v>
      </c>
      <c r="N9" s="49">
        <v>66</v>
      </c>
      <c r="O9" s="130">
        <f>N9/M9*100</f>
        <v>97.05882352941177</v>
      </c>
      <c r="P9" s="49">
        <v>56</v>
      </c>
      <c r="Q9" s="49">
        <v>56</v>
      </c>
      <c r="R9" s="130">
        <f>Q9/P9*100</f>
        <v>100</v>
      </c>
      <c r="S9" s="49">
        <v>59</v>
      </c>
      <c r="T9" s="49">
        <v>58</v>
      </c>
      <c r="U9" s="130">
        <f>T9/S9*100</f>
        <v>98.30508474576271</v>
      </c>
      <c r="V9" s="49">
        <v>72</v>
      </c>
      <c r="W9" s="49">
        <v>72</v>
      </c>
      <c r="X9" s="130">
        <f>W9/V9*100</f>
        <v>100</v>
      </c>
    </row>
    <row r="10" spans="1:24" ht="10.5">
      <c r="A10" s="90"/>
      <c r="B10" s="49" t="s">
        <v>793</v>
      </c>
      <c r="C10" s="107" t="s">
        <v>315</v>
      </c>
      <c r="D10" s="49">
        <f aca="true" t="shared" si="0" ref="D10:D31">G10+J10+M10+P10+S10+V10</f>
        <v>326</v>
      </c>
      <c r="E10" s="49">
        <f aca="true" t="shared" si="1" ref="E10:E31">H10+K10+N10+Q10+T10+W10</f>
        <v>321</v>
      </c>
      <c r="F10" s="131">
        <f>E10/D10*100</f>
        <v>98.46625766871165</v>
      </c>
      <c r="G10" s="49">
        <v>61</v>
      </c>
      <c r="H10" s="49">
        <v>61</v>
      </c>
      <c r="I10" s="131">
        <f>H10/G10*100</f>
        <v>100</v>
      </c>
      <c r="J10" s="49">
        <v>23</v>
      </c>
      <c r="K10" s="49">
        <v>23</v>
      </c>
      <c r="L10" s="131">
        <f>K10/J10*100</f>
        <v>100</v>
      </c>
      <c r="M10" s="49">
        <v>65</v>
      </c>
      <c r="N10" s="49">
        <v>63</v>
      </c>
      <c r="O10" s="131">
        <f>N10/M10*100</f>
        <v>96.92307692307692</v>
      </c>
      <c r="P10" s="49">
        <v>50</v>
      </c>
      <c r="Q10" s="49">
        <v>50</v>
      </c>
      <c r="R10" s="131">
        <f>Q10/P10*100</f>
        <v>100</v>
      </c>
      <c r="S10" s="49">
        <v>66</v>
      </c>
      <c r="T10" s="49">
        <v>63</v>
      </c>
      <c r="U10" s="131">
        <f>T10/S10*100</f>
        <v>95.45454545454545</v>
      </c>
      <c r="V10" s="49">
        <v>61</v>
      </c>
      <c r="W10" s="49">
        <v>61</v>
      </c>
      <c r="X10" s="131">
        <f>W10/V10*100</f>
        <v>100</v>
      </c>
    </row>
    <row r="11" spans="1:24" ht="10.5">
      <c r="A11" s="90"/>
      <c r="B11" s="49" t="s">
        <v>794</v>
      </c>
      <c r="C11" s="107" t="s">
        <v>316</v>
      </c>
      <c r="D11" s="49">
        <f t="shared" si="0"/>
        <v>246</v>
      </c>
      <c r="E11" s="49">
        <f t="shared" si="1"/>
        <v>243</v>
      </c>
      <c r="F11" s="131">
        <f>E11/D11*100</f>
        <v>98.78048780487805</v>
      </c>
      <c r="G11" s="49">
        <v>41</v>
      </c>
      <c r="H11" s="49">
        <v>41</v>
      </c>
      <c r="I11" s="131">
        <f>H11/G11*100</f>
        <v>100</v>
      </c>
      <c r="J11" s="49">
        <v>25</v>
      </c>
      <c r="K11" s="49">
        <v>25</v>
      </c>
      <c r="L11" s="131">
        <f>K11/J11*100</f>
        <v>100</v>
      </c>
      <c r="M11" s="49">
        <v>51</v>
      </c>
      <c r="N11" s="49">
        <v>49</v>
      </c>
      <c r="O11" s="131">
        <f>N11/M11*100</f>
        <v>96.07843137254902</v>
      </c>
      <c r="P11" s="49">
        <v>46</v>
      </c>
      <c r="Q11" s="49">
        <v>45</v>
      </c>
      <c r="R11" s="131">
        <f>Q11/P11*100</f>
        <v>97.82608695652173</v>
      </c>
      <c r="S11" s="49">
        <v>42</v>
      </c>
      <c r="T11" s="49">
        <v>42</v>
      </c>
      <c r="U11" s="131">
        <f>T11/S11*100</f>
        <v>100</v>
      </c>
      <c r="V11" s="49">
        <v>41</v>
      </c>
      <c r="W11" s="49">
        <v>41</v>
      </c>
      <c r="X11" s="131">
        <f>W11/V11*100</f>
        <v>100</v>
      </c>
    </row>
    <row r="12" spans="1:24" ht="10.5">
      <c r="A12" s="90"/>
      <c r="B12" s="49" t="s">
        <v>795</v>
      </c>
      <c r="C12" s="107" t="s">
        <v>317</v>
      </c>
      <c r="D12" s="49">
        <f t="shared" si="0"/>
        <v>354</v>
      </c>
      <c r="E12" s="49">
        <f t="shared" si="1"/>
        <v>350</v>
      </c>
      <c r="F12" s="131">
        <f>E12/D12*100</f>
        <v>98.87005649717514</v>
      </c>
      <c r="G12" s="49">
        <v>64</v>
      </c>
      <c r="H12" s="49">
        <v>63</v>
      </c>
      <c r="I12" s="131">
        <f>H12/G12*100</f>
        <v>98.4375</v>
      </c>
      <c r="J12" s="49">
        <v>40</v>
      </c>
      <c r="K12" s="49">
        <v>40</v>
      </c>
      <c r="L12" s="131">
        <f>K12/J12*100</f>
        <v>100</v>
      </c>
      <c r="M12" s="49">
        <v>67</v>
      </c>
      <c r="N12" s="49">
        <v>67</v>
      </c>
      <c r="O12" s="131">
        <f>N12/M12*100</f>
        <v>100</v>
      </c>
      <c r="P12" s="49">
        <v>52</v>
      </c>
      <c r="Q12" s="49">
        <v>50</v>
      </c>
      <c r="R12" s="131">
        <f>Q12/P12*100</f>
        <v>96.15384615384616</v>
      </c>
      <c r="S12" s="49">
        <v>67</v>
      </c>
      <c r="T12" s="49">
        <v>67</v>
      </c>
      <c r="U12" s="131">
        <f>T12/S12*100</f>
        <v>100</v>
      </c>
      <c r="V12" s="49">
        <v>64</v>
      </c>
      <c r="W12" s="49">
        <v>63</v>
      </c>
      <c r="X12" s="131">
        <f>W12/V12*100</f>
        <v>98.4375</v>
      </c>
    </row>
    <row r="13" spans="1:24" ht="10.5">
      <c r="A13" s="90"/>
      <c r="B13" s="49"/>
      <c r="C13" s="107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90"/>
      <c r="B14" s="49" t="s">
        <v>796</v>
      </c>
      <c r="C14" s="107" t="s">
        <v>318</v>
      </c>
      <c r="D14" s="49">
        <f t="shared" si="0"/>
        <v>377</v>
      </c>
      <c r="E14" s="49">
        <f t="shared" si="1"/>
        <v>369</v>
      </c>
      <c r="F14" s="131">
        <f>E14/D14*100</f>
        <v>97.87798408488064</v>
      </c>
      <c r="G14" s="49">
        <v>69</v>
      </c>
      <c r="H14" s="49">
        <v>67</v>
      </c>
      <c r="I14" s="131">
        <f>H14/G14*100</f>
        <v>97.10144927536231</v>
      </c>
      <c r="J14" s="49">
        <v>29</v>
      </c>
      <c r="K14" s="49">
        <v>29</v>
      </c>
      <c r="L14" s="131">
        <f>K14/J14*100</f>
        <v>100</v>
      </c>
      <c r="M14" s="49">
        <v>85</v>
      </c>
      <c r="N14" s="49">
        <v>85</v>
      </c>
      <c r="O14" s="131">
        <f>N14/M14*100</f>
        <v>100</v>
      </c>
      <c r="P14" s="49">
        <v>63</v>
      </c>
      <c r="Q14" s="49">
        <v>62</v>
      </c>
      <c r="R14" s="131">
        <f>Q14/P14*100</f>
        <v>98.4126984126984</v>
      </c>
      <c r="S14" s="49">
        <v>62</v>
      </c>
      <c r="T14" s="49">
        <v>59</v>
      </c>
      <c r="U14" s="131">
        <f>T14/S14*100</f>
        <v>95.16129032258065</v>
      </c>
      <c r="V14" s="49">
        <v>69</v>
      </c>
      <c r="W14" s="49">
        <v>67</v>
      </c>
      <c r="X14" s="131">
        <f>W14/V14*100</f>
        <v>97.10144927536231</v>
      </c>
    </row>
    <row r="15" spans="1:24" ht="10.5">
      <c r="A15" s="90"/>
      <c r="B15" s="49" t="s">
        <v>797</v>
      </c>
      <c r="C15" s="107" t="s">
        <v>319</v>
      </c>
      <c r="D15" s="49">
        <f t="shared" si="0"/>
        <v>400</v>
      </c>
      <c r="E15" s="49">
        <f t="shared" si="1"/>
        <v>397</v>
      </c>
      <c r="F15" s="131">
        <f>E15/D15*100</f>
        <v>99.25</v>
      </c>
      <c r="G15" s="49">
        <v>83</v>
      </c>
      <c r="H15" s="49">
        <v>83</v>
      </c>
      <c r="I15" s="131">
        <f>H15/G15*100</f>
        <v>100</v>
      </c>
      <c r="J15" s="49">
        <v>16</v>
      </c>
      <c r="K15" s="49">
        <v>16</v>
      </c>
      <c r="L15" s="131">
        <f>K15/J15*100</f>
        <v>100</v>
      </c>
      <c r="M15" s="49">
        <v>66</v>
      </c>
      <c r="N15" s="49">
        <v>65</v>
      </c>
      <c r="O15" s="131">
        <f>N15/M15*100</f>
        <v>98.48484848484848</v>
      </c>
      <c r="P15" s="49">
        <v>76</v>
      </c>
      <c r="Q15" s="49">
        <v>74</v>
      </c>
      <c r="R15" s="131">
        <f>Q15/P15*100</f>
        <v>97.36842105263158</v>
      </c>
      <c r="S15" s="49">
        <v>76</v>
      </c>
      <c r="T15" s="49">
        <v>76</v>
      </c>
      <c r="U15" s="131">
        <f>T15/S15*100</f>
        <v>100</v>
      </c>
      <c r="V15" s="49">
        <v>83</v>
      </c>
      <c r="W15" s="49">
        <v>83</v>
      </c>
      <c r="X15" s="131">
        <f>W15/V15*100</f>
        <v>100</v>
      </c>
    </row>
    <row r="16" spans="1:24" ht="10.5">
      <c r="A16" s="90"/>
      <c r="B16" s="49" t="s">
        <v>459</v>
      </c>
      <c r="C16" s="107" t="s">
        <v>320</v>
      </c>
      <c r="D16" s="49">
        <f t="shared" si="0"/>
        <v>424</v>
      </c>
      <c r="E16" s="49">
        <f t="shared" si="1"/>
        <v>418</v>
      </c>
      <c r="F16" s="131">
        <f>E16/D16*100</f>
        <v>98.58490566037736</v>
      </c>
      <c r="G16" s="49">
        <v>86</v>
      </c>
      <c r="H16" s="49">
        <v>86</v>
      </c>
      <c r="I16" s="131">
        <f>H16/G16*100</f>
        <v>100</v>
      </c>
      <c r="J16" s="49">
        <v>43</v>
      </c>
      <c r="K16" s="49">
        <v>43</v>
      </c>
      <c r="L16" s="131">
        <f>K16/J16*100</f>
        <v>100</v>
      </c>
      <c r="M16" s="49">
        <v>71</v>
      </c>
      <c r="N16" s="49">
        <v>70</v>
      </c>
      <c r="O16" s="131">
        <f>N16/M16*100</f>
        <v>98.59154929577466</v>
      </c>
      <c r="P16" s="49">
        <v>60</v>
      </c>
      <c r="Q16" s="49">
        <v>59</v>
      </c>
      <c r="R16" s="131">
        <f>Q16/P16*100</f>
        <v>98.33333333333333</v>
      </c>
      <c r="S16" s="49">
        <v>78</v>
      </c>
      <c r="T16" s="49">
        <v>74</v>
      </c>
      <c r="U16" s="131">
        <f>T16/S16*100</f>
        <v>94.87179487179486</v>
      </c>
      <c r="V16" s="49">
        <v>86</v>
      </c>
      <c r="W16" s="49">
        <v>86</v>
      </c>
      <c r="X16" s="131">
        <f>W16/V16*100</f>
        <v>100</v>
      </c>
    </row>
    <row r="17" spans="1:24" ht="10.5">
      <c r="A17" s="90"/>
      <c r="B17" s="49" t="s">
        <v>460</v>
      </c>
      <c r="C17" s="107" t="s">
        <v>321</v>
      </c>
      <c r="D17" s="49">
        <f t="shared" si="0"/>
        <v>279</v>
      </c>
      <c r="E17" s="49">
        <f t="shared" si="1"/>
        <v>276</v>
      </c>
      <c r="F17" s="131">
        <f>E17/D17*100</f>
        <v>98.9247311827957</v>
      </c>
      <c r="G17" s="49">
        <v>47</v>
      </c>
      <c r="H17" s="49">
        <v>47</v>
      </c>
      <c r="I17" s="131">
        <f>H17/G17*100</f>
        <v>100</v>
      </c>
      <c r="J17" s="49">
        <v>24</v>
      </c>
      <c r="K17" s="49">
        <v>24</v>
      </c>
      <c r="L17" s="131">
        <f>K17/J17*100</f>
        <v>100</v>
      </c>
      <c r="M17" s="49">
        <v>40</v>
      </c>
      <c r="N17" s="49">
        <v>39</v>
      </c>
      <c r="O17" s="131">
        <f>N17/M17*100</f>
        <v>97.5</v>
      </c>
      <c r="P17" s="49">
        <v>64</v>
      </c>
      <c r="Q17" s="49">
        <v>64</v>
      </c>
      <c r="R17" s="131">
        <f>Q17/P17*100</f>
        <v>100</v>
      </c>
      <c r="S17" s="49">
        <v>57</v>
      </c>
      <c r="T17" s="49">
        <v>55</v>
      </c>
      <c r="U17" s="131">
        <f>T17/S17*100</f>
        <v>96.49122807017544</v>
      </c>
      <c r="V17" s="49">
        <v>47</v>
      </c>
      <c r="W17" s="49">
        <v>47</v>
      </c>
      <c r="X17" s="131">
        <f>W17/V17*100</f>
        <v>100</v>
      </c>
    </row>
    <row r="18" spans="1:24" ht="10.5">
      <c r="A18" s="90"/>
      <c r="B18" s="49"/>
      <c r="C18" s="10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90"/>
      <c r="B19" s="49" t="s">
        <v>450</v>
      </c>
      <c r="C19" s="107" t="s">
        <v>322</v>
      </c>
      <c r="D19" s="49">
        <f t="shared" si="0"/>
        <v>271</v>
      </c>
      <c r="E19" s="49">
        <f t="shared" si="1"/>
        <v>269</v>
      </c>
      <c r="F19" s="131">
        <f>E19/D19*100</f>
        <v>99.2619926199262</v>
      </c>
      <c r="G19" s="49">
        <v>50</v>
      </c>
      <c r="H19" s="49">
        <v>49</v>
      </c>
      <c r="I19" s="131">
        <f>H19/G19*100</f>
        <v>98</v>
      </c>
      <c r="J19" s="49">
        <v>23</v>
      </c>
      <c r="K19" s="49">
        <v>23</v>
      </c>
      <c r="L19" s="131">
        <f>K19/J19*100</f>
        <v>100</v>
      </c>
      <c r="M19" s="49">
        <v>49</v>
      </c>
      <c r="N19" s="49">
        <v>49</v>
      </c>
      <c r="O19" s="131">
        <f>N19/M19*100</f>
        <v>100</v>
      </c>
      <c r="P19" s="49">
        <v>55</v>
      </c>
      <c r="Q19" s="49">
        <v>55</v>
      </c>
      <c r="R19" s="131">
        <f>Q19/P19*100</f>
        <v>100</v>
      </c>
      <c r="S19" s="49">
        <v>44</v>
      </c>
      <c r="T19" s="49">
        <v>44</v>
      </c>
      <c r="U19" s="131">
        <f>T19/S19*100</f>
        <v>100</v>
      </c>
      <c r="V19" s="49">
        <v>50</v>
      </c>
      <c r="W19" s="49">
        <v>49</v>
      </c>
      <c r="X19" s="131">
        <f>W19/V19*100</f>
        <v>98</v>
      </c>
    </row>
    <row r="20" spans="1:24" ht="10.5">
      <c r="A20" s="90"/>
      <c r="B20" s="49" t="s">
        <v>451</v>
      </c>
      <c r="C20" s="107" t="s">
        <v>323</v>
      </c>
      <c r="D20" s="49">
        <f t="shared" si="0"/>
        <v>246</v>
      </c>
      <c r="E20" s="49">
        <f t="shared" si="1"/>
        <v>243</v>
      </c>
      <c r="F20" s="131">
        <f>E20/D20*100</f>
        <v>98.78048780487805</v>
      </c>
      <c r="G20" s="49">
        <v>44</v>
      </c>
      <c r="H20" s="49">
        <v>44</v>
      </c>
      <c r="I20" s="131">
        <f>H20/G20*100</f>
        <v>100</v>
      </c>
      <c r="J20" s="49">
        <v>23</v>
      </c>
      <c r="K20" s="49">
        <v>23</v>
      </c>
      <c r="L20" s="131">
        <f>K20/J20*100</f>
        <v>100</v>
      </c>
      <c r="M20" s="49">
        <v>41</v>
      </c>
      <c r="N20" s="49">
        <v>41</v>
      </c>
      <c r="O20" s="131">
        <f>N20/M20*100</f>
        <v>100</v>
      </c>
      <c r="P20" s="49">
        <v>58</v>
      </c>
      <c r="Q20" s="49">
        <v>57</v>
      </c>
      <c r="R20" s="131">
        <f>Q20/P20*100</f>
        <v>98.27586206896551</v>
      </c>
      <c r="S20" s="49">
        <v>36</v>
      </c>
      <c r="T20" s="49">
        <v>34</v>
      </c>
      <c r="U20" s="131">
        <f>T20/S20*100</f>
        <v>94.44444444444444</v>
      </c>
      <c r="V20" s="49">
        <v>44</v>
      </c>
      <c r="W20" s="49">
        <v>44</v>
      </c>
      <c r="X20" s="131">
        <f>W20/V20*100</f>
        <v>100</v>
      </c>
    </row>
    <row r="21" spans="1:24" ht="10.5">
      <c r="A21" s="90"/>
      <c r="B21" s="49" t="s">
        <v>760</v>
      </c>
      <c r="C21" s="107" t="s">
        <v>324</v>
      </c>
      <c r="D21" s="49">
        <f t="shared" si="0"/>
        <v>233</v>
      </c>
      <c r="E21" s="49">
        <f t="shared" si="1"/>
        <v>232</v>
      </c>
      <c r="F21" s="131">
        <f>E21/D21*100</f>
        <v>99.57081545064378</v>
      </c>
      <c r="G21" s="49">
        <v>47</v>
      </c>
      <c r="H21" s="49">
        <v>47</v>
      </c>
      <c r="I21" s="131">
        <f>H21/G21*100</f>
        <v>100</v>
      </c>
      <c r="J21" s="49">
        <v>13</v>
      </c>
      <c r="K21" s="49">
        <v>13</v>
      </c>
      <c r="L21" s="131">
        <f>K21/J21*100</f>
        <v>100</v>
      </c>
      <c r="M21" s="49">
        <v>49</v>
      </c>
      <c r="N21" s="49">
        <v>49</v>
      </c>
      <c r="O21" s="131">
        <f>N21/M21*100</f>
        <v>100</v>
      </c>
      <c r="P21" s="49">
        <v>36</v>
      </c>
      <c r="Q21" s="49">
        <v>36</v>
      </c>
      <c r="R21" s="131">
        <f>Q21/P21*100</f>
        <v>100</v>
      </c>
      <c r="S21" s="49">
        <v>41</v>
      </c>
      <c r="T21" s="49">
        <v>40</v>
      </c>
      <c r="U21" s="131">
        <f>T21/S21*100</f>
        <v>97.5609756097561</v>
      </c>
      <c r="V21" s="49">
        <v>47</v>
      </c>
      <c r="W21" s="49">
        <v>47</v>
      </c>
      <c r="X21" s="131">
        <f>W21/V21*100</f>
        <v>100</v>
      </c>
    </row>
    <row r="22" spans="1:24" ht="10.5">
      <c r="A22" s="90"/>
      <c r="B22" s="49" t="s">
        <v>461</v>
      </c>
      <c r="C22" s="107" t="s">
        <v>325</v>
      </c>
      <c r="D22" s="49">
        <f t="shared" si="0"/>
        <v>193</v>
      </c>
      <c r="E22" s="49">
        <f t="shared" si="1"/>
        <v>192</v>
      </c>
      <c r="F22" s="131">
        <f>E22/D22*100</f>
        <v>99.48186528497409</v>
      </c>
      <c r="G22" s="49">
        <v>33</v>
      </c>
      <c r="H22" s="49">
        <v>33</v>
      </c>
      <c r="I22" s="131">
        <f>H22/G22*100</f>
        <v>100</v>
      </c>
      <c r="J22" s="49">
        <v>20</v>
      </c>
      <c r="K22" s="49">
        <v>20</v>
      </c>
      <c r="L22" s="131">
        <f>K22/J22*100</f>
        <v>100</v>
      </c>
      <c r="M22" s="49">
        <v>32</v>
      </c>
      <c r="N22" s="49">
        <v>31</v>
      </c>
      <c r="O22" s="131">
        <f>N22/M22*100</f>
        <v>96.875</v>
      </c>
      <c r="P22" s="49">
        <v>36</v>
      </c>
      <c r="Q22" s="49">
        <v>36</v>
      </c>
      <c r="R22" s="131">
        <f>Q22/P22*100</f>
        <v>100</v>
      </c>
      <c r="S22" s="49">
        <v>39</v>
      </c>
      <c r="T22" s="49">
        <v>39</v>
      </c>
      <c r="U22" s="131">
        <f>T22/S22*100</f>
        <v>100</v>
      </c>
      <c r="V22" s="49">
        <v>33</v>
      </c>
      <c r="W22" s="49">
        <v>33</v>
      </c>
      <c r="X22" s="131">
        <f>W22/V22*100</f>
        <v>100</v>
      </c>
    </row>
    <row r="23" spans="1:24" ht="10.5">
      <c r="A23" s="90"/>
      <c r="B23" s="49"/>
      <c r="C23" s="107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31"/>
      <c r="P23" s="49"/>
      <c r="Q23" s="49"/>
      <c r="R23" s="131"/>
      <c r="S23" s="49"/>
      <c r="T23" s="49"/>
      <c r="U23" s="52"/>
      <c r="V23" s="49"/>
      <c r="W23" s="49"/>
      <c r="X23" s="52"/>
    </row>
    <row r="24" spans="1:24" ht="10.5">
      <c r="A24" s="90"/>
      <c r="B24" s="49" t="s">
        <v>462</v>
      </c>
      <c r="C24" s="107" t="s">
        <v>326</v>
      </c>
      <c r="D24" s="49">
        <f t="shared" si="0"/>
        <v>192</v>
      </c>
      <c r="E24" s="49">
        <f t="shared" si="1"/>
        <v>191</v>
      </c>
      <c r="F24" s="131">
        <f>E24/D24*100</f>
        <v>99.47916666666666</v>
      </c>
      <c r="G24" s="49">
        <v>31</v>
      </c>
      <c r="H24" s="49">
        <v>31</v>
      </c>
      <c r="I24" s="131">
        <f>H24/G24*100</f>
        <v>100</v>
      </c>
      <c r="J24" s="49">
        <v>9</v>
      </c>
      <c r="K24" s="49">
        <v>9</v>
      </c>
      <c r="L24" s="131">
        <f>K24/J24*100</f>
        <v>100</v>
      </c>
      <c r="M24" s="49">
        <v>41</v>
      </c>
      <c r="N24" s="49">
        <v>41</v>
      </c>
      <c r="O24" s="131">
        <f>N24/M24*100</f>
        <v>100</v>
      </c>
      <c r="P24" s="49">
        <v>52</v>
      </c>
      <c r="Q24" s="49">
        <v>52</v>
      </c>
      <c r="R24" s="131">
        <f>Q24/P24*100</f>
        <v>100</v>
      </c>
      <c r="S24" s="49">
        <v>28</v>
      </c>
      <c r="T24" s="49">
        <v>27</v>
      </c>
      <c r="U24" s="131">
        <f>T24/S24*100</f>
        <v>96.42857142857143</v>
      </c>
      <c r="V24" s="49">
        <v>31</v>
      </c>
      <c r="W24" s="49">
        <v>31</v>
      </c>
      <c r="X24" s="131">
        <f>W24/V24*100</f>
        <v>100</v>
      </c>
    </row>
    <row r="25" spans="1:24" ht="10.5">
      <c r="A25" s="90"/>
      <c r="B25" s="49" t="s">
        <v>463</v>
      </c>
      <c r="C25" s="107" t="s">
        <v>327</v>
      </c>
      <c r="D25" s="49">
        <f t="shared" si="0"/>
        <v>327</v>
      </c>
      <c r="E25" s="49">
        <f t="shared" si="1"/>
        <v>325</v>
      </c>
      <c r="F25" s="131">
        <f>E25/D25*100</f>
        <v>99.38837920489296</v>
      </c>
      <c r="G25" s="49">
        <v>62</v>
      </c>
      <c r="H25" s="49">
        <v>62</v>
      </c>
      <c r="I25" s="131">
        <f>H25/G25*100</f>
        <v>100</v>
      </c>
      <c r="J25" s="49">
        <v>29</v>
      </c>
      <c r="K25" s="49">
        <v>28</v>
      </c>
      <c r="L25" s="131">
        <f>K25/J25*100</f>
        <v>96.55172413793103</v>
      </c>
      <c r="M25" s="49">
        <v>67</v>
      </c>
      <c r="N25" s="49">
        <v>66</v>
      </c>
      <c r="O25" s="131">
        <f>N25/M25*100</f>
        <v>98.50746268656717</v>
      </c>
      <c r="P25" s="49">
        <v>59</v>
      </c>
      <c r="Q25" s="49">
        <v>59</v>
      </c>
      <c r="R25" s="131">
        <f>Q25/P25*100</f>
        <v>100</v>
      </c>
      <c r="S25" s="49">
        <v>48</v>
      </c>
      <c r="T25" s="49">
        <v>48</v>
      </c>
      <c r="U25" s="131">
        <f>T25/S25*100</f>
        <v>100</v>
      </c>
      <c r="V25" s="49">
        <v>62</v>
      </c>
      <c r="W25" s="49">
        <v>62</v>
      </c>
      <c r="X25" s="131">
        <f>W25/V25*100</f>
        <v>100</v>
      </c>
    </row>
    <row r="26" spans="1:24" ht="10.5">
      <c r="A26" s="90"/>
      <c r="B26" s="49" t="s">
        <v>464</v>
      </c>
      <c r="C26" s="107" t="s">
        <v>328</v>
      </c>
      <c r="D26" s="49">
        <f t="shared" si="0"/>
        <v>379</v>
      </c>
      <c r="E26" s="49">
        <f t="shared" si="1"/>
        <v>375</v>
      </c>
      <c r="F26" s="131">
        <f>E26/D26*100</f>
        <v>98.94459102902374</v>
      </c>
      <c r="G26" s="49">
        <v>64</v>
      </c>
      <c r="H26" s="49">
        <v>63</v>
      </c>
      <c r="I26" s="131">
        <f>H26/G26*100</f>
        <v>98.4375</v>
      </c>
      <c r="J26" s="49">
        <v>24</v>
      </c>
      <c r="K26" s="49">
        <v>24</v>
      </c>
      <c r="L26" s="131">
        <f>K26/J26*100</f>
        <v>100</v>
      </c>
      <c r="M26" s="49">
        <v>68</v>
      </c>
      <c r="N26" s="49">
        <v>68</v>
      </c>
      <c r="O26" s="131">
        <f>N26/M26*100</f>
        <v>100</v>
      </c>
      <c r="P26" s="49">
        <v>80</v>
      </c>
      <c r="Q26" s="49">
        <v>80</v>
      </c>
      <c r="R26" s="131">
        <f>Q26/P26*100</f>
        <v>100</v>
      </c>
      <c r="S26" s="49">
        <v>79</v>
      </c>
      <c r="T26" s="49">
        <v>77</v>
      </c>
      <c r="U26" s="131">
        <f>T26/S26*100</f>
        <v>97.46835443037975</v>
      </c>
      <c r="V26" s="49">
        <v>64</v>
      </c>
      <c r="W26" s="49">
        <v>63</v>
      </c>
      <c r="X26" s="131">
        <f>W26/V26*100</f>
        <v>98.4375</v>
      </c>
    </row>
    <row r="27" spans="1:24" ht="10.5">
      <c r="A27" s="90"/>
      <c r="B27" s="49" t="s">
        <v>465</v>
      </c>
      <c r="C27" s="107" t="s">
        <v>329</v>
      </c>
      <c r="D27" s="49">
        <f t="shared" si="0"/>
        <v>202</v>
      </c>
      <c r="E27" s="49">
        <f t="shared" si="1"/>
        <v>200</v>
      </c>
      <c r="F27" s="131">
        <f>E27/D27*100</f>
        <v>99.00990099009901</v>
      </c>
      <c r="G27" s="49">
        <v>40</v>
      </c>
      <c r="H27" s="49">
        <v>40</v>
      </c>
      <c r="I27" s="131">
        <f>H27/G27*100</f>
        <v>100</v>
      </c>
      <c r="J27" s="49">
        <v>14</v>
      </c>
      <c r="K27" s="49">
        <v>13</v>
      </c>
      <c r="L27" s="131">
        <f>K27/J27*100</f>
        <v>92.85714285714286</v>
      </c>
      <c r="M27" s="49">
        <v>31</v>
      </c>
      <c r="N27" s="49">
        <v>30</v>
      </c>
      <c r="O27" s="131">
        <f>N27/M27*100</f>
        <v>96.7741935483871</v>
      </c>
      <c r="P27" s="49">
        <v>40</v>
      </c>
      <c r="Q27" s="49">
        <v>40</v>
      </c>
      <c r="R27" s="131">
        <f>Q27/P27*100</f>
        <v>100</v>
      </c>
      <c r="S27" s="49">
        <v>37</v>
      </c>
      <c r="T27" s="49">
        <v>37</v>
      </c>
      <c r="U27" s="131">
        <f>T27/S27*100</f>
        <v>100</v>
      </c>
      <c r="V27" s="49">
        <v>40</v>
      </c>
      <c r="W27" s="49">
        <v>40</v>
      </c>
      <c r="X27" s="131">
        <f>W27/V27*100</f>
        <v>100</v>
      </c>
    </row>
    <row r="28" spans="1:24" ht="10.5">
      <c r="A28" s="90"/>
      <c r="B28" s="49"/>
      <c r="C28" s="107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31"/>
      <c r="P28" s="49"/>
      <c r="Q28" s="49"/>
      <c r="R28" s="131"/>
      <c r="S28" s="49"/>
      <c r="T28" s="49"/>
      <c r="U28" s="52"/>
      <c r="V28" s="49"/>
      <c r="W28" s="49"/>
      <c r="X28" s="52"/>
    </row>
    <row r="29" spans="1:24" ht="10.5">
      <c r="A29" s="90"/>
      <c r="B29" s="49" t="s">
        <v>466</v>
      </c>
      <c r="C29" s="107" t="s">
        <v>330</v>
      </c>
      <c r="D29" s="49">
        <f t="shared" si="0"/>
        <v>132</v>
      </c>
      <c r="E29" s="49">
        <f t="shared" si="1"/>
        <v>126</v>
      </c>
      <c r="F29" s="131">
        <f>E29/D29*100</f>
        <v>95.45454545454545</v>
      </c>
      <c r="G29" s="49">
        <v>21</v>
      </c>
      <c r="H29" s="49">
        <v>21</v>
      </c>
      <c r="I29" s="131">
        <f>H29/G29*100</f>
        <v>100</v>
      </c>
      <c r="J29" s="49">
        <v>7</v>
      </c>
      <c r="K29" s="49">
        <v>7</v>
      </c>
      <c r="L29" s="131">
        <f>K29/J29*100</f>
        <v>100</v>
      </c>
      <c r="M29" s="49">
        <v>28</v>
      </c>
      <c r="N29" s="49">
        <v>26</v>
      </c>
      <c r="O29" s="131">
        <f>N29/M29*100</f>
        <v>92.85714285714286</v>
      </c>
      <c r="P29" s="49">
        <v>32</v>
      </c>
      <c r="Q29" s="49">
        <v>29</v>
      </c>
      <c r="R29" s="131">
        <f>Q29/P29*100</f>
        <v>90.625</v>
      </c>
      <c r="S29" s="49">
        <v>23</v>
      </c>
      <c r="T29" s="49">
        <v>22</v>
      </c>
      <c r="U29" s="131">
        <f>T29/S29*100</f>
        <v>95.65217391304348</v>
      </c>
      <c r="V29" s="49">
        <v>21</v>
      </c>
      <c r="W29" s="49">
        <v>21</v>
      </c>
      <c r="X29" s="131">
        <f>W29/V29*100</f>
        <v>100</v>
      </c>
    </row>
    <row r="30" spans="1:24" ht="10.5">
      <c r="A30" s="90"/>
      <c r="B30" s="49" t="s">
        <v>145</v>
      </c>
      <c r="C30" s="107" t="s">
        <v>146</v>
      </c>
      <c r="D30" s="49">
        <f t="shared" si="0"/>
        <v>2144</v>
      </c>
      <c r="E30" s="49">
        <f t="shared" si="1"/>
        <v>2102</v>
      </c>
      <c r="F30" s="131">
        <f>E30/D30*100</f>
        <v>98.0410447761194</v>
      </c>
      <c r="G30" s="49">
        <v>285</v>
      </c>
      <c r="H30" s="49">
        <v>279</v>
      </c>
      <c r="I30" s="131">
        <f>H30/G30*100</f>
        <v>97.89473684210527</v>
      </c>
      <c r="J30" s="49">
        <v>804</v>
      </c>
      <c r="K30" s="49">
        <v>798</v>
      </c>
      <c r="L30" s="131">
        <f>K30/J30*100</f>
        <v>99.25373134328358</v>
      </c>
      <c r="M30" s="49">
        <v>250</v>
      </c>
      <c r="N30" s="49">
        <v>240</v>
      </c>
      <c r="O30" s="131">
        <f>N30/M30*100</f>
        <v>96</v>
      </c>
      <c r="P30" s="49">
        <v>216</v>
      </c>
      <c r="Q30" s="49">
        <v>209</v>
      </c>
      <c r="R30" s="131">
        <f>Q30/P30*100</f>
        <v>96.75925925925925</v>
      </c>
      <c r="S30" s="49">
        <v>304</v>
      </c>
      <c r="T30" s="49">
        <v>297</v>
      </c>
      <c r="U30" s="131">
        <f>T30/S30*100</f>
        <v>97.69736842105263</v>
      </c>
      <c r="V30" s="49">
        <v>285</v>
      </c>
      <c r="W30" s="49">
        <v>279</v>
      </c>
      <c r="X30" s="131">
        <f>W30/V30*100</f>
        <v>97.89473684210527</v>
      </c>
    </row>
    <row r="31" spans="1:24" ht="10.5">
      <c r="A31" s="90"/>
      <c r="B31" s="49" t="s">
        <v>468</v>
      </c>
      <c r="C31" s="107" t="s">
        <v>332</v>
      </c>
      <c r="D31" s="49">
        <f t="shared" si="0"/>
        <v>216</v>
      </c>
      <c r="E31" s="49">
        <f t="shared" si="1"/>
        <v>216</v>
      </c>
      <c r="F31" s="131">
        <f>E31/D31*100</f>
        <v>100</v>
      </c>
      <c r="G31" s="49">
        <v>34</v>
      </c>
      <c r="H31" s="49">
        <v>34</v>
      </c>
      <c r="I31" s="131">
        <f>H31/G31*100</f>
        <v>100</v>
      </c>
      <c r="J31" s="49">
        <v>20</v>
      </c>
      <c r="K31" s="49">
        <v>20</v>
      </c>
      <c r="L31" s="131">
        <f>K31/J31*100</f>
        <v>100</v>
      </c>
      <c r="M31" s="49">
        <v>40</v>
      </c>
      <c r="N31" s="49">
        <v>40</v>
      </c>
      <c r="O31" s="131">
        <f>N31/M31*100</f>
        <v>100</v>
      </c>
      <c r="P31" s="49">
        <v>45</v>
      </c>
      <c r="Q31" s="49">
        <v>45</v>
      </c>
      <c r="R31" s="131">
        <f>Q31/P31*100</f>
        <v>100</v>
      </c>
      <c r="S31" s="49">
        <v>43</v>
      </c>
      <c r="T31" s="49">
        <v>43</v>
      </c>
      <c r="U31" s="131">
        <f>T31/S31*100</f>
        <v>100</v>
      </c>
      <c r="V31" s="49">
        <v>34</v>
      </c>
      <c r="W31" s="49">
        <v>34</v>
      </c>
      <c r="X31" s="131">
        <f>W31/V31*100</f>
        <v>100</v>
      </c>
    </row>
    <row r="32" spans="1:47" ht="10.5">
      <c r="A32" s="90"/>
      <c r="B32" s="108" t="s">
        <v>286</v>
      </c>
      <c r="C32" s="185" t="s">
        <v>129</v>
      </c>
      <c r="D32" s="108">
        <f>SUM(D9:D31)</f>
        <v>7283</v>
      </c>
      <c r="E32" s="108">
        <f>SUM(E9:E31)</f>
        <v>7184</v>
      </c>
      <c r="F32" s="256">
        <f>E32/D32*100</f>
        <v>98.64067005354936</v>
      </c>
      <c r="G32" s="108">
        <f>SUM(G9:G31)</f>
        <v>1234</v>
      </c>
      <c r="H32" s="108">
        <f>SUM(H9:H31)</f>
        <v>1223</v>
      </c>
      <c r="I32" s="349">
        <f>H32/G32*100</f>
        <v>99.10858995137764</v>
      </c>
      <c r="J32" s="108">
        <f>SUM(J9:J31)</f>
        <v>1201</v>
      </c>
      <c r="K32" s="108">
        <f>SUM(K9:K31)</f>
        <v>1193</v>
      </c>
      <c r="L32" s="256">
        <f>K32/J32*100</f>
        <v>99.33388842631142</v>
      </c>
      <c r="M32" s="108">
        <f>SUM(M9:M31)</f>
        <v>1209</v>
      </c>
      <c r="N32" s="108">
        <f>SUM(N9:N31)</f>
        <v>1185</v>
      </c>
      <c r="O32" s="256">
        <f>N32/M32*100</f>
        <v>98.01488833746899</v>
      </c>
      <c r="P32" s="108">
        <f>SUM(P9:P31)</f>
        <v>1176</v>
      </c>
      <c r="Q32" s="108">
        <f>SUM(Q9:Q31)</f>
        <v>1158</v>
      </c>
      <c r="R32" s="349">
        <f>Q32/P32*100</f>
        <v>98.46938775510205</v>
      </c>
      <c r="S32" s="108">
        <f>SUM(S9:S31)</f>
        <v>1229</v>
      </c>
      <c r="T32" s="108">
        <f>SUM(T9:T31)</f>
        <v>1202</v>
      </c>
      <c r="U32" s="256">
        <f>T32/S32*100</f>
        <v>97.80309194467046</v>
      </c>
      <c r="V32" s="108">
        <f>SUM(V9:V31)</f>
        <v>1234</v>
      </c>
      <c r="W32" s="108">
        <f>SUM(W9:W31)</f>
        <v>1223</v>
      </c>
      <c r="X32" s="256">
        <f>W32/V32*100</f>
        <v>99.10858995137764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</row>
    <row r="33" spans="1:21" ht="9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ht="9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ht="9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40" spans="1:22" ht="9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</sheetData>
  <sheetProtection/>
  <mergeCells count="12">
    <mergeCell ref="B6:B8"/>
    <mergeCell ref="C6:C8"/>
    <mergeCell ref="D6:F6"/>
    <mergeCell ref="D7:F7"/>
    <mergeCell ref="P7:R7"/>
    <mergeCell ref="S7:U7"/>
    <mergeCell ref="AA7:AC7"/>
    <mergeCell ref="V7:X7"/>
    <mergeCell ref="G6:X6"/>
    <mergeCell ref="G7:I7"/>
    <mergeCell ref="J7:L7"/>
    <mergeCell ref="M7:O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&amp;R&amp;"Arial Mon,Regular"&amp;9&amp;UÁ¿ëýã 16. Ýð¿¿ë ìýíä</oddHeader>
    <oddFooter xml:space="preserve">&amp;L&amp;18 37&amp;R&amp;18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Chuluuntsetseg</cp:lastModifiedBy>
  <cp:lastPrinted>2011-07-05T04:53:01Z</cp:lastPrinted>
  <dcterms:created xsi:type="dcterms:W3CDTF">1999-06-29T18:08:04Z</dcterms:created>
  <dcterms:modified xsi:type="dcterms:W3CDTF">2011-08-04T05:12:17Z</dcterms:modified>
  <cp:category/>
  <cp:version/>
  <cp:contentType/>
  <cp:contentStatus/>
</cp:coreProperties>
</file>