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6_2.bin" ContentType="application/vnd.openxmlformats-officedocument.oleObject"/>
  <Override PartName="/xl/embeddings/oleObject_16_3.bin" ContentType="application/vnd.openxmlformats-officedocument.oleObject"/>
  <Override PartName="/xl/embeddings/oleObject_16_4.bin" ContentType="application/vnd.openxmlformats-officedocument.oleObject"/>
  <Override PartName="/xl/embeddings/oleObject_16_5.bin" ContentType="application/vnd.openxmlformats-officedocument.oleObject"/>
  <Override PartName="/xl/embeddings/oleObject_21_0.bin" ContentType="application/vnd.openxmlformats-officedocument.oleObject"/>
  <Override PartName="/xl/embeddings/oleObject_2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300" windowHeight="8895" activeTab="0"/>
  </bookViews>
  <sheets>
    <sheet name="main" sheetId="1" r:id="rId1"/>
    <sheet name="TG-3A" sheetId="2" r:id="rId2"/>
    <sheet name="Tg3" sheetId="3" r:id="rId3"/>
    <sheet name="tg5s" sheetId="4" r:id="rId4"/>
    <sheet name="uglug T" sheetId="5" r:id="rId5"/>
    <sheet name="uglug" sheetId="6" r:id="rId6"/>
    <sheet name="Банк" sheetId="7" r:id="rId7"/>
    <sheet name="Hynalt" sheetId="8" r:id="rId8"/>
    <sheet name="Öàã" sheetId="9" r:id="rId9"/>
    <sheet name="Gross1" sheetId="10" r:id="rId10"/>
    <sheet name="major" sheetId="11" r:id="rId11"/>
    <sheet name="cons" sheetId="12" r:id="rId12"/>
    <sheet name="health1" sheetId="13" state="hidden" r:id="rId13"/>
    <sheet name="OM1" sheetId="14" r:id="rId14"/>
    <sheet name="XAA-3" sheetId="15" r:id="rId15"/>
    <sheet name="Une1" sheetId="16" r:id="rId16"/>
    <sheet name="Une2" sheetId="17" r:id="rId17"/>
    <sheet name="Crime1" sheetId="18" r:id="rId18"/>
    <sheet name="Crime2" sheetId="19" r:id="rId19"/>
    <sheet name="NH1" sheetId="20" r:id="rId20"/>
    <sheet name="ND1" sheetId="21" r:id="rId21"/>
    <sheet name="AXC" sheetId="22" r:id="rId22"/>
    <sheet name="Shab" sheetId="23" r:id="rId23"/>
    <sheet name="TXM" sheetId="24" r:id="rId24"/>
  </sheets>
  <externalReferences>
    <externalReference r:id="rId27"/>
    <externalReference r:id="rId28"/>
    <externalReference r:id="rId29"/>
  </externalReferences>
  <definedNames>
    <definedName name="_Sort" localSheetId="0" hidden="1">#REF!</definedName>
    <definedName name="_Sort" localSheetId="4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<sst xmlns="http://schemas.openxmlformats.org/spreadsheetml/2006/main" count="2815" uniqueCount="1760">
  <si>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</si>
  <si>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</si>
  <si>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</si>
  <si>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</si>
  <si>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</si>
  <si>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</si>
  <si>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1999  VI</t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</si>
  <si>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</si>
  <si>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>Öóë áåòîí</t>
  </si>
  <si>
    <t>Ýõ ñóðâàëæ : Íèéãìèéí Ýð¿¿ë ìýíäèéí òºâèéí ìýäýýãýýð</t>
  </si>
  <si>
    <t>Òðèõî</t>
  </si>
  <si>
    <t>ìèíàç</t>
  </si>
  <si>
    <t xml:space="preserve">           10. ÀÆ ¯ÉËÄÂÝÐ</t>
  </si>
  <si>
    <t xml:space="preserve">           10. INDUSTRY</t>
  </si>
  <si>
    <t>Óðëàõ óõààí êîìïàíè Urlakh ukhaan</t>
  </si>
  <si>
    <t xml:space="preserve">    3. Other products</t>
  </si>
  <si>
    <t>1999 I-XII</t>
  </si>
  <si>
    <t>Áàéãóóëëàãûí íýð</t>
  </si>
  <si>
    <t>Õýìæèõ</t>
  </si>
  <si>
    <t>ÄÁÁÑ êîìïàíè DBBS company</t>
  </si>
  <si>
    <t>Constant</t>
  </si>
  <si>
    <t>1999 VI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</si>
  <si>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</si>
  <si>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</si>
  <si>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>3.16 pure water</t>
  </si>
  <si>
    <t>Öóñàí</t>
  </si>
  <si>
    <t>Áðó-</t>
  </si>
  <si>
    <t>Ãýðèéí ìîäîí òàâèëãà</t>
  </si>
  <si>
    <t xml:space="preserve">  Felt footwear</t>
  </si>
  <si>
    <t>pair</t>
  </si>
  <si>
    <t>complete</t>
  </si>
  <si>
    <t xml:space="preserve">            Õóâèéí æèæèã àæ àõóéí íýãæ¿¿ä, ¿éëäâýðëýã÷äèéí á¿òýýãäõ¿¿í ¿éëäâýðëýëò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</si>
  <si>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</si>
  <si>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</si>
  <si>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>Door</t>
  </si>
  <si>
    <t>Bacterial</t>
  </si>
  <si>
    <t>Chicken</t>
  </si>
  <si>
    <t>Salmo-</t>
  </si>
  <si>
    <t>Dysen-</t>
  </si>
  <si>
    <t>ë¸ç</t>
  </si>
  <si>
    <t>Ñàõóó</t>
  </si>
  <si>
    <t>Total</t>
  </si>
  <si>
    <t>les</t>
  </si>
  <si>
    <t>Triho-</t>
  </si>
  <si>
    <t>minasis</t>
  </si>
  <si>
    <t>Ä¿í</t>
  </si>
  <si>
    <t>Õýðýãöýý êîìïàíè  Heregtsee company</t>
  </si>
  <si>
    <t>Ç¿ñìýë Sawn wood</t>
  </si>
  <si>
    <t xml:space="preserve">ªëçèéò-ªíäºð êîìïàíè Olziit ondor </t>
  </si>
  <si>
    <t>Ýñãèé Felt</t>
  </si>
  <si>
    <t>1999 XII</t>
  </si>
  <si>
    <t>2000 VI</t>
  </si>
  <si>
    <t xml:space="preserve">  2.4 constructions</t>
  </si>
  <si>
    <t xml:space="preserve">  3.8 wooden furniture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</si>
  <si>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</si>
  <si>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</si>
  <si>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</si>
  <si>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</si>
  <si>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</si>
  <si>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</si>
  <si>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2007  I-XII</t>
  </si>
  <si>
    <t xml:space="preserve">    Number of </t>
  </si>
  <si>
    <t>1999 III</t>
  </si>
  <si>
    <t>2000 III</t>
  </si>
  <si>
    <t>2006 I-XII</t>
  </si>
  <si>
    <t>Óëàà-</t>
  </si>
  <si>
    <t>íóóä</t>
  </si>
  <si>
    <t>2000 X</t>
  </si>
  <si>
    <t>7. ÕÀËÄÂÀÐÒ ªÂ×ÍªªÐ ªÂ×ËªÃÑÄÈÉÍ ÒÎÎ</t>
  </si>
  <si>
    <t>7. NUMBER OF INFECTIOUS DISEASE CASES</t>
  </si>
  <si>
    <t>Main indicators of health</t>
  </si>
  <si>
    <t xml:space="preserve"> Ýìíýëýãèéí îðíû òîî</t>
  </si>
  <si>
    <t>Infectious</t>
  </si>
  <si>
    <t>Àð ãóðâàí õàëèàð Ar gurvan haliar</t>
  </si>
  <si>
    <t>modities</t>
  </si>
  <si>
    <t>Õýì/íýãæ</t>
  </si>
  <si>
    <t xml:space="preserve">      Tsagaan sumber Pr.company</t>
  </si>
  <si>
    <t>2.5 õ¿ðìýí áëîê</t>
  </si>
  <si>
    <t xml:space="preserve">  Leather footwear</t>
  </si>
  <si>
    <t>Ìîíãîë äýýë</t>
  </si>
  <si>
    <t xml:space="preserve">  National dress</t>
  </si>
  <si>
    <t>Èõ/Ih</t>
  </si>
  <si>
    <t>1995 I-XII</t>
  </si>
  <si>
    <t>Íýõìýëèéí Tetiles</t>
  </si>
  <si>
    <t>Title of the interprises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</si>
  <si>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</si>
  <si>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</si>
  <si>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</si>
  <si>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</si>
  <si>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</si>
  <si>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</si>
  <si>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</si>
  <si>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%</t>
  </si>
  <si>
    <t xml:space="preserve">  3.2 printings</t>
  </si>
  <si>
    <t>Íàðèéí áîîâ</t>
  </si>
  <si>
    <t xml:space="preserve">Áèääóëàì õîðøîî Biddulam </t>
  </si>
  <si>
    <t>Periods</t>
  </si>
  <si>
    <t xml:space="preserve">   Ýì÷èéí òîî</t>
  </si>
  <si>
    <t>Àìáóëàòîðèéí ¿çëýã</t>
  </si>
  <si>
    <t>1999  VII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</si>
  <si>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</si>
  <si>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</si>
  <si>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</si>
  <si>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</si>
  <si>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</si>
  <si>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</si>
  <si>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</si>
  <si>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</si>
  <si>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</si>
  <si>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</si>
  <si>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</si>
  <si>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</si>
  <si>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 xml:space="preserve">    Periods</t>
  </si>
  <si>
    <t xml:space="preserve">    mothers</t>
  </si>
  <si>
    <t>Áàÿí á¿ðä öåõ Bayan burd tseh</t>
  </si>
  <si>
    <t>ìÿí.òºã</t>
  </si>
  <si>
    <t>Õ¿íñíèé ä¿í</t>
  </si>
  <si>
    <t xml:space="preserve">  2.3 metal constructions</t>
  </si>
  <si>
    <t>1. Õ¿íñíèé á¿òýýãäõ¿¿í</t>
  </si>
  <si>
    <t>Àëò/Gold</t>
  </si>
  <si>
    <t>Ìîíãîë ãàçàð ÕÕÊ/Mongol gazar company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</si>
  <si>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</si>
  <si>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</si>
  <si>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</si>
  <si>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</si>
  <si>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</si>
  <si>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</si>
  <si>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Gross industrial product</t>
  </si>
  <si>
    <t>Òîîíî</t>
  </si>
  <si>
    <t>Circle for</t>
  </si>
  <si>
    <t>n/house</t>
  </si>
  <si>
    <t>1999 II</t>
  </si>
  <si>
    <t>2000 II</t>
  </si>
  <si>
    <t>3.3 äýýë</t>
  </si>
  <si>
    <t>ø</t>
  </si>
  <si>
    <t xml:space="preserve">  3.3 national dress</t>
  </si>
  <si>
    <t>1999/1998</t>
  </si>
  <si>
    <t xml:space="preserve">          Ã/E</t>
  </si>
  <si>
    <t>Íèéò á¿òýýãäõ¿¿í, ìÿí.òºã</t>
  </si>
  <si>
    <t xml:space="preserve">  Gross output, thous.tog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</si>
  <si>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</si>
  <si>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</si>
  <si>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</si>
  <si>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</si>
  <si>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</si>
  <si>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</si>
  <si>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</si>
  <si>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</si>
  <si>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 xml:space="preserve">     Total</t>
  </si>
  <si>
    <t>3.1 ñîíèí</t>
  </si>
  <si>
    <t xml:space="preserve">  3.1 newspapers</t>
  </si>
  <si>
    <t xml:space="preserve">3.2 õ¿ñíýãò, </t>
  </si>
  <si>
    <t xml:space="preserve"> ì.õ.ä.õ</t>
  </si>
  <si>
    <t xml:space="preserve"> meat</t>
  </si>
  <si>
    <t>small intestine</t>
  </si>
  <si>
    <t>Õð</t>
  </si>
  <si>
    <t>Áö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</si>
  <si>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</si>
  <si>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</si>
  <si>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</si>
  <si>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</si>
  <si>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</si>
  <si>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</si>
  <si>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</si>
  <si>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</si>
  <si>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</si>
  <si>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</si>
  <si>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</si>
  <si>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Íýð òºðºë</t>
  </si>
  <si>
    <t>commodities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</si>
  <si>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</si>
  <si>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</si>
  <si>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</si>
  <si>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</si>
  <si>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</si>
  <si>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</si>
  <si>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</si>
  <si>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</si>
  <si>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</si>
  <si>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</si>
  <si>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</si>
  <si>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</si>
  <si>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</si>
  <si>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nello</t>
  </si>
  <si>
    <t>1999 V</t>
  </si>
  <si>
    <t>2000 V</t>
  </si>
  <si>
    <t>êã/kg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</si>
  <si>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</si>
  <si>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</si>
  <si>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</si>
  <si>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</si>
  <si>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</si>
  <si>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</si>
  <si>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</si>
  <si>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</si>
  <si>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</si>
  <si>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</si>
  <si>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</si>
  <si>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</si>
  <si>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</si>
  <si>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</si>
  <si>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</si>
  <si>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</si>
  <si>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</si>
  <si>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</si>
  <si>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</si>
  <si>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</si>
  <si>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</si>
  <si>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</si>
  <si>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meningitis</t>
  </si>
  <si>
    <t>pox</t>
  </si>
  <si>
    <t>3.13 äóëààí</t>
  </si>
  <si>
    <t>ìÿíÃ.êàë</t>
  </si>
  <si>
    <t xml:space="preserve">  3.13 thermal energy</t>
  </si>
  <si>
    <t>3.14 öºöãèéí òîñ</t>
  </si>
  <si>
    <t>Øèíý-ªðãºº ÕÊ Shine orgoo Co.Ltd</t>
  </si>
  <si>
    <t xml:space="preserve">     m</t>
  </si>
  <si>
    <t>Ñîíèí</t>
  </si>
  <si>
    <t>energy</t>
  </si>
  <si>
    <t>Èë÷-Àð ÕÊ  Ilch-Ar Co.Ltd</t>
  </si>
  <si>
    <t>ìÿí.Ãêàë</t>
  </si>
  <si>
    <t>thous.Gcal</t>
  </si>
  <si>
    <t>1999 VII</t>
  </si>
  <si>
    <t xml:space="preserve">  2.5 Brick made by cement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</si>
  <si>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</si>
  <si>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</si>
  <si>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</si>
  <si>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</si>
  <si>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</si>
  <si>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</si>
  <si>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</si>
  <si>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Candy</t>
  </si>
  <si>
    <t>Flour</t>
  </si>
  <si>
    <t>Ñêàð</t>
  </si>
  <si>
    <t>ëà-</t>
  </si>
  <si>
    <t>òèí</t>
  </si>
  <si>
    <t>Scar</t>
  </si>
  <si>
    <t>latin</t>
  </si>
  <si>
    <t>Number of live births</t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</si>
  <si>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</si>
  <si>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</si>
  <si>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</si>
  <si>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</si>
  <si>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</si>
  <si>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</si>
  <si>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</si>
  <si>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</si>
  <si>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</si>
  <si>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 xml:space="preserve">  Íèéò ä¿í    Total</t>
  </si>
  <si>
    <t>Í/áîîâ Bakery products</t>
  </si>
  <si>
    <t xml:space="preserve">  Àðõè Alcohol</t>
  </si>
  <si>
    <t>ìÿí.ë th.l</t>
  </si>
  <si>
    <t>Ìîí ñåðâèñ êîìïàíè Monservice com.</t>
  </si>
  <si>
    <t>Àìàðæñàí ýõèéí òîî</t>
  </si>
  <si>
    <t xml:space="preserve"> ÍÁ  GP</t>
  </si>
  <si>
    <t>thous.¥</t>
  </si>
  <si>
    <t>Óíäàðãà êîìïàíè Undarga company</t>
  </si>
  <si>
    <t>1999 IX</t>
  </si>
  <si>
    <t>3.10 ýì/ìîä</t>
  </si>
  <si>
    <t>Ýñãèé</t>
  </si>
  <si>
    <t>Felt</t>
  </si>
  <si>
    <t>Newspaper</t>
  </si>
  <si>
    <t>Printings</t>
  </si>
  <si>
    <t>2004 I-XII</t>
  </si>
  <si>
    <t>Îíöûí áóëàã õîðøîî Ontsiin bulag</t>
  </si>
  <si>
    <t>ìÿí.ø th.p</t>
  </si>
  <si>
    <t>News-</t>
  </si>
  <si>
    <t>paper</t>
  </si>
  <si>
    <t>Õ¿ñíýãò</t>
  </si>
  <si>
    <t>Óðëàõ óõààí êîìïàíè Urlah uhaan company</t>
  </si>
  <si>
    <t>ìõäõ th.p.p</t>
  </si>
  <si>
    <t>prin-</t>
  </si>
  <si>
    <t>tings</t>
  </si>
  <si>
    <t xml:space="preserve">% of preventive </t>
  </si>
  <si>
    <t>Õààëãà</t>
  </si>
  <si>
    <t>Ãýðèéí ìîä</t>
  </si>
  <si>
    <t xml:space="preserve">     1. Food products</t>
  </si>
  <si>
    <t xml:space="preserve">       2. Building materials</t>
  </si>
  <si>
    <t>Source : Reports of Center for Social Health</t>
  </si>
  <si>
    <t xml:space="preserve"> </t>
  </si>
  <si>
    <t>Öð/Tsr</t>
  </si>
  <si>
    <t>Á¿ãä/total</t>
  </si>
  <si>
    <t>Öí/Tsn</t>
  </si>
  <si>
    <t>Òº/To</t>
  </si>
  <si>
    <t>Áó/Bu</t>
  </si>
  <si>
    <t>ªó/Ou</t>
  </si>
  <si>
    <t>Ýì/Em</t>
  </si>
  <si>
    <t>Ìîäîí òýðýã</t>
  </si>
  <si>
    <t xml:space="preserve">  Wooden cart</t>
  </si>
  <si>
    <t xml:space="preserve">  3.4 leather boots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</si>
  <si>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</si>
  <si>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</si>
  <si>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</si>
  <si>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</si>
  <si>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Öîãò óÿíãà õîðøîî Tsogt yanga</t>
  </si>
  <si>
    <t>Àð ÷àíäìàíà êîìïàíè Ar chandmana com</t>
  </si>
  <si>
    <t>Ýð¿¿ë ìýíäèéí ¿íäñýí ¿ç¿¿ëýëò¿¿ä</t>
  </si>
  <si>
    <t xml:space="preserve">    Number of births,maternal and infant deaths</t>
  </si>
  <si>
    <t>ÄÃÁÑ êîìïàíè DGBS company</t>
  </si>
  <si>
    <t>×èõýð</t>
  </si>
  <si>
    <t>2000 VII</t>
  </si>
  <si>
    <t>3.15 áóñàä òºìºð ýäëýë</t>
  </si>
  <si>
    <t>Ñ¿ðåý</t>
  </si>
  <si>
    <t>Õ¿éòýí</t>
  </si>
  <si>
    <t>Õàìóó</t>
  </si>
  <si>
    <t>Ìººãºí-</t>
  </si>
  <si>
    <t>Áîîì</t>
  </si>
  <si>
    <t>Òàðâà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</si>
  <si>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</si>
  <si>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</si>
  <si>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</si>
  <si>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</si>
  <si>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</si>
  <si>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</si>
  <si>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</si>
  <si>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</si>
  <si>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</si>
  <si>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</si>
  <si>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</si>
  <si>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</si>
  <si>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</si>
  <si>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</si>
  <si>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</si>
  <si>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</si>
  <si>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</si>
  <si>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</si>
  <si>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</si>
  <si>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Ãóðâàí Ýðäýíý Gurvan erdene com</t>
  </si>
  <si>
    <t>Õ¿íñ-Àð ÕÊ Huns-Ar Co.Ltd</t>
  </si>
  <si>
    <t xml:space="preserve">   òí/ton</t>
  </si>
  <si>
    <t>Õàíóé èíæ êîìïàíè Hanui ing com.</t>
  </si>
  <si>
    <t>Õóâèéí õýâøëèéí   Private sector</t>
  </si>
  <si>
    <t xml:space="preserve">   Total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</si>
  <si>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</si>
  <si>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</si>
  <si>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</si>
  <si>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</si>
  <si>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</si>
  <si>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</si>
  <si>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</si>
  <si>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</si>
  <si>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</si>
  <si>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</si>
  <si>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</si>
  <si>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</si>
  <si>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</si>
  <si>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</si>
  <si>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</si>
  <si>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</si>
  <si>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Øèâýýò ãÿëìàí ÕÕÊ Shiveet gyalman Com.</t>
  </si>
  <si>
    <t xml:space="preserve">    m3</t>
  </si>
  <si>
    <t>Óñ êîìïàíè     Us company</t>
  </si>
  <si>
    <t>1999 I</t>
  </si>
  <si>
    <t>ªë/Ol</t>
  </si>
  <si>
    <t>2006  I-XII</t>
  </si>
  <si>
    <t>Òýì-</t>
  </si>
  <si>
    <t>á¿¿</t>
  </si>
  <si>
    <t>Syp-</t>
  </si>
  <si>
    <t>m3</t>
  </si>
  <si>
    <t>thous.pie</t>
  </si>
  <si>
    <t>thous.p.p</t>
  </si>
  <si>
    <t>pieces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</si>
  <si>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</si>
  <si>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</si>
  <si>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 xml:space="preserve">      Öàãààí ñ¿ìáýð ÕÕÊ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</si>
  <si>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</si>
  <si>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</si>
  <si>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</si>
  <si>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</si>
  <si>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</si>
  <si>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</si>
  <si>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 xml:space="preserve">  3.11wooden cart</t>
  </si>
  <si>
    <t xml:space="preserve">  3.14 butter</t>
  </si>
  <si>
    <t xml:space="preserve">  3.15 other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</si>
  <si>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</si>
  <si>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</si>
  <si>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</si>
  <si>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</si>
  <si>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</si>
  <si>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</si>
  <si>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</si>
  <si>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ªðãºº ãýð õîðøîî  Orgoo ger</t>
  </si>
  <si>
    <t xml:space="preserve">  ø/piece</t>
  </si>
  <si>
    <t>Äóëààí</t>
  </si>
  <si>
    <t>Thermal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</si>
  <si>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</si>
  <si>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</si>
  <si>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</si>
  <si>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</si>
  <si>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</si>
  <si>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</si>
  <si>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</si>
  <si>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</si>
  <si>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Öýâýð óñ</t>
  </si>
  <si>
    <t>ìÿí.ì3</t>
  </si>
  <si>
    <t>ìÿí.ì3 th.m3</t>
  </si>
  <si>
    <t>2003 I-XII</t>
  </si>
  <si>
    <t>Major com</t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</si>
  <si>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</si>
  <si>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</si>
  <si>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</si>
  <si>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</si>
  <si>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</si>
  <si>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</si>
  <si>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</si>
  <si>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</si>
  <si>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>1999 X</t>
  </si>
  <si>
    <t>Ýöýã Åñ¿õýé êîìïàíè Etseg esuhei company</t>
  </si>
  <si>
    <t xml:space="preserve"> Complex ger</t>
  </si>
  <si>
    <t>hilis</t>
  </si>
  <si>
    <t>¨ëîì</t>
  </si>
  <si>
    <t>Íÿ-</t>
  </si>
  <si>
    <t>ðàéí</t>
  </si>
  <si>
    <t>¿æèë</t>
  </si>
  <si>
    <t>2000 XII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</si>
  <si>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</si>
  <si>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</si>
  <si>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</si>
  <si>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</si>
  <si>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</si>
  <si>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</si>
  <si>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</si>
  <si>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</si>
  <si>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</si>
  <si>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</si>
  <si>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</si>
  <si>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</si>
  <si>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</si>
  <si>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</si>
  <si>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</si>
  <si>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</si>
  <si>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</si>
  <si>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>2002 I-XII</t>
  </si>
  <si>
    <t xml:space="preserve">Òýëýý òàâàí õàéðõàí Telee tavan hairhan </t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</si>
  <si>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</si>
  <si>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</si>
  <si>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>Òàëõ Bread</t>
  </si>
  <si>
    <t xml:space="preserve">    physicians</t>
  </si>
  <si>
    <t>1999 IY</t>
  </si>
  <si>
    <t>Medicinal check-up</t>
  </si>
  <si>
    <t xml:space="preserve"> ñýðãèéëýõ ¿çëýã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</si>
  <si>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</si>
  <si>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</si>
  <si>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</si>
  <si>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</si>
  <si>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</si>
  <si>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</si>
  <si>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</si>
  <si>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</si>
  <si>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3.7 ýñãèé</t>
  </si>
  <si>
    <t xml:space="preserve">  ì</t>
  </si>
  <si>
    <t>2000 I</t>
  </si>
  <si>
    <t>Á¿òýýãäõ¿¿íèé</t>
  </si>
  <si>
    <t>Ñóóðü ¿íý</t>
  </si>
  <si>
    <t xml:space="preserve">   íýð, òºðºë</t>
  </si>
  <si>
    <t>íýãæ</t>
  </si>
  <si>
    <t>ìÿí/õ¿í       thous</t>
  </si>
  <si>
    <t xml:space="preserve">Of which preventive </t>
  </si>
  <si>
    <t>2004 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</si>
  <si>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</si>
  <si>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</si>
  <si>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</si>
  <si>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</si>
  <si>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</si>
  <si>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</si>
  <si>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</si>
  <si>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</si>
  <si>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</si>
  <si>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</si>
  <si>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</si>
  <si>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Óëàìáàÿæèõóé ÕÕÊ</t>
  </si>
  <si>
    <t>Õ¿ðìýí áëîê</t>
  </si>
  <si>
    <t>Âààêóóì öîíõ</t>
  </si>
  <si>
    <t>2019  I-XII</t>
  </si>
  <si>
    <t>2020  I-XII</t>
  </si>
  <si>
    <t>2021  I-XII</t>
  </si>
  <si>
    <t>Хэрчсэн гурил</t>
  </si>
  <si>
    <t>Бууз</t>
  </si>
  <si>
    <t>Хиам</t>
  </si>
  <si>
    <r>
      <t>ìÿí.ì</t>
    </r>
    <r>
      <rPr>
        <vertAlign val="superscript"/>
        <sz val="8"/>
        <rFont val="Arial"/>
        <family val="2"/>
      </rPr>
      <t>2</t>
    </r>
  </si>
  <si>
    <r>
      <t>thous.m</t>
    </r>
    <r>
      <rPr>
        <vertAlign val="superscript"/>
        <sz val="8"/>
        <rFont val="Arial"/>
        <family val="2"/>
      </rPr>
      <t>2</t>
    </r>
  </si>
  <si>
    <r>
      <t xml:space="preserve">                                                 </t>
    </r>
    <r>
      <rPr>
        <b/>
        <sz val="8"/>
        <rFont val="Arial Mon"/>
        <family val="2"/>
      </rPr>
      <t>Ãîë íýðèéí á¿òýýãäõ¿¿í ¿éëäâýðëýëò</t>
    </r>
  </si>
  <si>
    <r>
      <t xml:space="preserve">                                                   </t>
    </r>
    <r>
      <rPr>
        <b/>
        <sz val="8"/>
        <rFont val="Arial Mon"/>
        <family val="2"/>
      </rPr>
      <t>Production of the major commodities</t>
    </r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</si>
  <si>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</si>
  <si>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</si>
  <si>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</si>
  <si>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</si>
  <si>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r>
      <t xml:space="preserve">  ì</t>
    </r>
    <r>
      <rPr>
        <vertAlign val="superscript"/>
        <sz val="8"/>
        <rFont val="Arial Mon"/>
        <family val="2"/>
      </rPr>
      <t xml:space="preserve">3  </t>
    </r>
    <r>
      <rPr>
        <sz val="8"/>
        <rFont val="Arial Mon"/>
        <family val="2"/>
      </rPr>
      <t>m</t>
    </r>
    <r>
      <rPr>
        <vertAlign val="superscript"/>
        <sz val="8"/>
        <rFont val="Arial Mon"/>
        <family val="2"/>
      </rPr>
      <t>3</t>
    </r>
  </si>
  <si>
    <r>
      <t xml:space="preserve">Áóìàí ¿ñýã  </t>
    </r>
    <r>
      <rPr>
        <i/>
        <sz val="8"/>
        <rFont val="Arial Mon"/>
        <family val="2"/>
      </rPr>
      <t>Buman useg company</t>
    </r>
  </si>
  <si>
    <t>sausage</t>
  </si>
  <si>
    <t>buuz</t>
  </si>
  <si>
    <t>Хатант арвижих</t>
  </si>
  <si>
    <t>Pure drinks</t>
  </si>
  <si>
    <t>ì2</t>
  </si>
  <si>
    <t>m2</t>
  </si>
  <si>
    <t>2.6 Ваакуум цонх</t>
  </si>
  <si>
    <t>Савласан цэвэр ус</t>
  </si>
  <si>
    <t>Түгээсэн цýâýð óñ</t>
  </si>
  <si>
    <t>Цэвэр ус Pure drinks</t>
  </si>
  <si>
    <r>
      <t>ì</t>
    </r>
    <r>
      <rPr>
        <vertAlign val="superscript"/>
        <sz val="8"/>
        <rFont val="Arial Mon"/>
        <family val="2"/>
      </rPr>
      <t>3</t>
    </r>
  </si>
  <si>
    <t>Үйлдвэрийн аргаар бэлтгэсэн малын мах</t>
  </si>
  <si>
    <t>2014  I</t>
  </si>
  <si>
    <t>2015  I</t>
  </si>
  <si>
    <t>Ýñãèé шаахай</t>
  </si>
  <si>
    <r>
      <t>/òºã/  P</t>
    </r>
    <r>
      <rPr>
        <vertAlign val="subscript"/>
        <sz val="8"/>
        <rFont val="Arial Mon"/>
        <family val="2"/>
      </rPr>
      <t>0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</si>
  <si>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1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</si>
  <si>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0</t>
    </r>
  </si>
  <si>
    <t>2015/2014%</t>
  </si>
  <si>
    <t>2015/2013%</t>
  </si>
  <si>
    <t xml:space="preserve"> 9. Ãîë íýðèéí á¿òýýãäýõ¿¿í ¿éëäâýðëýëò</t>
  </si>
  <si>
    <t xml:space="preserve">  9. Production of the major commodities</t>
  </si>
  <si>
    <t xml:space="preserve">                              10. Àæ ¿éëäâýðèéí íèéò á¿òýýãäõ¿¿í, îíû ¿íýýð, ñàÿ.òºã</t>
  </si>
  <si>
    <t xml:space="preserve">                               10.Gross industrial output, at current price, mln.tog</t>
  </si>
  <si>
    <t xml:space="preserve">                               10. Àæ ¿éëäâýðèéí áîðëóóëñàí á¿òýýãäõ¿¿í, îíû ¿íýýð, ñàÿ.òºã</t>
  </si>
  <si>
    <t xml:space="preserve">                                10. Sold production of the industry, at current price, mln.tog</t>
  </si>
  <si>
    <t>10. Àæ ¿éëäâýðèéí íèéò á¿òýýãäõ¿¿í, çýðýãö¿¿ëýõ ¿íýýð /ìÿí.òºã/</t>
  </si>
  <si>
    <t xml:space="preserve"> 10. Gross industrial products, at constant prices, /thous.tog/</t>
  </si>
  <si>
    <t>Барилгын материал үйлдвэрлэл</t>
  </si>
  <si>
    <t>2015  XII</t>
  </si>
  <si>
    <t>2016  I</t>
  </si>
  <si>
    <t>2016/2015%</t>
  </si>
  <si>
    <t>2016/2013%</t>
  </si>
  <si>
    <t>2016/2014%</t>
  </si>
  <si>
    <t>2015  II</t>
  </si>
  <si>
    <t>2016  II</t>
  </si>
  <si>
    <t>2015  III</t>
  </si>
  <si>
    <t>2016  III</t>
  </si>
  <si>
    <t>2015IV</t>
  </si>
  <si>
    <t>2016  IV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</si>
  <si>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</si>
  <si>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</si>
  <si>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</si>
  <si>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</si>
  <si>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</si>
  <si>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</si>
  <si>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</si>
  <si>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</si>
  <si>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</si>
  <si>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</si>
  <si>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</si>
  <si>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</si>
  <si>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</si>
  <si>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</si>
  <si>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</si>
  <si>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</si>
  <si>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</si>
  <si>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</si>
  <si>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</si>
  <si>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</si>
  <si>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</si>
  <si>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</si>
  <si>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</si>
  <si>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ãàçðûí òºëáºð </t>
  </si>
  <si>
    <t xml:space="preserve">                  4.3. îéãîîñ õýðýãëýýíèé ìîä, ò¿ëýý àøèãëàñíû òºëáºð</t>
  </si>
  <si>
    <t xml:space="preserve">                  4.4. àãíóóðûí íººö àøèãëàñíû òºëáºð</t>
  </si>
  <si>
    <t xml:space="preserve">                  4.5 Áàéãàëèéí óðãàìàë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</si>
  <si>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</si>
  <si>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</si>
  <si>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</si>
  <si>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</si>
  <si>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       4.10. Хог хаягдалын үйлчилгээний хураамж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</si>
  <si>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</si>
  <si>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</si>
  <si>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</si>
  <si>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</si>
  <si>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</si>
  <si>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</si>
  <si>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</si>
  <si>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</si>
  <si>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</si>
  <si>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</si>
  <si>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</si>
  <si>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</si>
  <si>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</si>
  <si>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>.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</si>
  <si>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</si>
  <si>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</si>
  <si>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</si>
  <si>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</si>
  <si>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9"/>
        <rFont val="Arial Mon"/>
        <family val="2"/>
      </rPr>
      <t>thous.tog</t>
    </r>
    <r>
      <rPr>
        <sz val="9"/>
        <rFont val="Arial Mon"/>
        <family val="2"/>
      </rPr>
      <t>)</t>
    </r>
  </si>
  <si>
    <r>
      <t xml:space="preserve">  Õóâü õ¿íèé оðëîãûí àëáàí òàòâàð                 </t>
    </r>
    <r>
      <rPr>
        <i/>
        <sz val="9"/>
        <rFont val="Arial Mon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</si>
  <si>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</si>
  <si>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9"/>
        <rFont val="Arial Mon"/>
        <family val="2"/>
      </rPr>
      <t>Tax from gun</t>
    </r>
  </si>
  <si>
    <r>
      <t xml:space="preserve">Áóñàä òàòâàð / òºëáºð , õóðààìæ/                         </t>
    </r>
    <r>
      <rPr>
        <i/>
        <sz val="9"/>
        <rFont val="Arial Mon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</si>
  <si>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</si>
  <si>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9"/>
        <rFont val="Arial Mon"/>
        <family val="2"/>
      </rPr>
      <t>TAX REVENUE TOTAL</t>
    </r>
  </si>
  <si>
    <t>Ñóì</t>
  </si>
  <si>
    <t>Soum</t>
  </si>
  <si>
    <r>
      <t xml:space="preserve">Õ¿¿,òîðãóóëü         </t>
    </r>
    <r>
      <rPr>
        <i/>
        <sz val="9"/>
        <rFont val="Arial Mon"/>
        <family val="2"/>
      </rPr>
      <t>Interest  and fines</t>
    </r>
  </si>
  <si>
    <r>
      <t xml:space="preserve">Òºñºâò áàéãóóëëàãûí ººðèéí îðëîãî       </t>
    </r>
    <r>
      <rPr>
        <i/>
        <sz val="9"/>
        <rFont val="Arial Mon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</si>
  <si>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9"/>
        <rFont val="Arial Mon"/>
        <family val="2"/>
      </rPr>
      <t>Other</t>
    </r>
  </si>
  <si>
    <r>
      <t xml:space="preserve">ÒÀÒÂÀÐÛÍ ÁÓÑ ÎÐËÎÃЫН ДҮН      </t>
    </r>
    <r>
      <rPr>
        <i/>
        <sz val="9"/>
        <rFont val="Arial Mon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</si>
  <si>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</si>
  <si>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9"/>
        <rFont val="Arial Mon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</si>
  <si>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9"/>
        <rFont val="Arial Mon"/>
        <family val="2"/>
      </rPr>
      <t>Tax from autovehicles</t>
    </r>
  </si>
  <si>
    <r>
      <t xml:space="preserve">Ãàçðûí òºëáºð  </t>
    </r>
    <r>
      <rPr>
        <i/>
        <sz val="9"/>
        <rFont val="Arial Mon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</si>
  <si>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</si>
  <si>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</si>
  <si>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</si>
  <si>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</si>
  <si>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</si>
  <si>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</si>
  <si>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АМНАТ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</si>
  <si>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</si>
  <si>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</si>
  <si>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</si>
  <si>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</si>
  <si>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</si>
  <si>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</si>
  <si>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¯ë õºäëºõ ýä õºðºíãº áîðëóóëñíû îðëîãî</t>
  </si>
  <si>
    <r>
      <t xml:space="preserve">Òýìäýãòèéí õóðààìæ   </t>
    </r>
    <r>
      <rPr>
        <i/>
        <sz val="9"/>
        <rFont val="Arial Mon"/>
        <family val="2"/>
      </rPr>
      <t>Charge of stamps</t>
    </r>
  </si>
  <si>
    <r>
      <t xml:space="preserve">Ãàçðûí äóóäëàãà õóäàëäàà  </t>
    </r>
    <r>
      <rPr>
        <i/>
        <sz val="9"/>
        <rFont val="Arial Mon"/>
        <family val="2"/>
      </rPr>
      <t>Fees of the land</t>
    </r>
  </si>
  <si>
    <r>
      <t xml:space="preserve">Îéí òºëáºð  </t>
    </r>
    <r>
      <rPr>
        <i/>
        <sz val="9"/>
        <rFont val="Arial Mon"/>
        <family val="2"/>
      </rPr>
      <t>Fees of the forest</t>
    </r>
  </si>
  <si>
    <r>
      <t xml:space="preserve">Àãíóóðûí íººö àø-ñíû       </t>
    </r>
    <r>
      <rPr>
        <i/>
        <sz val="9"/>
        <rFont val="Arial Mon"/>
        <family val="2"/>
      </rPr>
      <t>Charge for used hunting resources</t>
    </r>
  </si>
  <si>
    <t>Байгалийн ургамал ашигласны орлого</t>
  </si>
  <si>
    <t>Ðàøààí óñ àøèãëàñíû òºëáºð  A tax on  mineral spring usade</t>
  </si>
  <si>
    <t>Ò¿ãýýìýë òàðõàöòàé áàéãàëèéí áàÿëàã àøèãëàñàíû òºëáºð</t>
  </si>
  <si>
    <t>Хог хаягдалын үйлчилгээний хураамж</t>
  </si>
  <si>
    <t>Õóâüöààíû íîãäîë àøãèéí òàòâàð</t>
  </si>
  <si>
    <t>Õºðºíãº õóäàëäñàíû îðëîãî</t>
  </si>
  <si>
    <t>õóâü</t>
  </si>
  <si>
    <t>Òºëºâ</t>
  </si>
  <si>
    <t>Ã¿éöýò</t>
  </si>
  <si>
    <t>Ã¿éöýòãýë</t>
  </si>
  <si>
    <t>Plan</t>
  </si>
  <si>
    <t>Execution</t>
  </si>
  <si>
    <t>Ih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</si>
  <si>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</si>
  <si>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</si>
  <si>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</si>
  <si>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</si>
  <si>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</si>
  <si>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</si>
  <si>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</si>
  <si>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</si>
  <si>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</si>
  <si>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</si>
  <si>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</si>
  <si>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</si>
  <si>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</si>
  <si>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</si>
  <si>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</si>
  <si>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</si>
  <si>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</si>
  <si>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</si>
  <si>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Ñàíõ¿¿</t>
  </si>
  <si>
    <t xml:space="preserve">Finance </t>
  </si>
  <si>
    <t xml:space="preserve">   Ä¿í</t>
  </si>
  <si>
    <t>ªÎÌ¯</t>
  </si>
  <si>
    <t>PPPY</t>
  </si>
  <si>
    <t>Ýõ ñóðâàëæ íü: Òºðèéí ñàí,Òàòâàðûí õýëòñèéí ìýäýýãýýð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</si>
  <si>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</si>
  <si>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</si>
  <si>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</si>
  <si>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</si>
  <si>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</si>
  <si>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</si>
  <si>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</si>
  <si>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</si>
  <si>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</si>
  <si>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</si>
  <si>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</si>
  <si>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</si>
  <si>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</si>
  <si>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</si>
  <si>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</si>
  <si>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Áóñàä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</si>
  <si>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</si>
  <si>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</si>
  <si>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</si>
  <si>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</si>
  <si>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</si>
  <si>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</si>
  <si>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</si>
  <si>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</si>
  <si>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</si>
  <si>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</si>
  <si>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</si>
  <si>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</si>
  <si>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Other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</si>
  <si>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</si>
  <si>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</si>
  <si>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</si>
  <si>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</si>
  <si>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</si>
  <si>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</si>
  <si>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</si>
  <si>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</si>
  <si>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Эхний үлдэгдэл</t>
  </si>
  <si>
    <t>Remainder at the beginning of the month</t>
  </si>
  <si>
    <t>Тухайн сард шинээр үүссэн өглөг</t>
  </si>
  <si>
    <t>Got into new debt in particular month</t>
  </si>
  <si>
    <t>Тухайн сард төлөгдсөн өглөг</t>
  </si>
  <si>
    <t>Paid off debt in particular month</t>
  </si>
  <si>
    <t>Эцсийн үлдэгдэл</t>
  </si>
  <si>
    <t>Remainder at the end of the month</t>
  </si>
  <si>
    <t>31-60 өдөр</t>
  </si>
  <si>
    <t>31-60 days</t>
  </si>
  <si>
    <t>61 - 120 ºäºð</t>
  </si>
  <si>
    <t>61-120 days</t>
  </si>
  <si>
    <t>ªãëºã ñàëáàðààð</t>
  </si>
  <si>
    <t>Амралт, спорт, соёл, урлаг</t>
  </si>
  <si>
    <t>Нийтийн ерөнхий үйлчилгээ</t>
  </si>
  <si>
    <t>Хүн амын хөгжил, нийгмийн хамгаалын</t>
  </si>
  <si>
    <t>Барилга хот байгуулалтын</t>
  </si>
  <si>
    <t xml:space="preserve">Соёл, спорт, аялал жуулчлалын </t>
  </si>
  <si>
    <t>Боловсрол</t>
  </si>
  <si>
    <t>Эрүүл мэнд</t>
  </si>
  <si>
    <t>Эдийн засгийн бусад үйл ажиллагаа</t>
  </si>
  <si>
    <t>Дүн</t>
  </si>
  <si>
    <t>ªãëºã ñóìààð</t>
  </si>
  <si>
    <t>Èõòàìèð</t>
  </si>
  <si>
    <t>Ihtamir</t>
  </si>
  <si>
    <t>×óëóóò</t>
  </si>
  <si>
    <t>Chuluut</t>
  </si>
  <si>
    <t>Õàíãàé</t>
  </si>
  <si>
    <t>Hangai</t>
  </si>
  <si>
    <t>Òàðèàò</t>
  </si>
  <si>
    <t>Tariat</t>
  </si>
  <si>
    <t>ªíäºð-óëààí</t>
  </si>
  <si>
    <t>Ondor-ulaan</t>
  </si>
  <si>
    <t>Ýðäýíýìàíäàë</t>
  </si>
  <si>
    <t>Erdenemandal</t>
  </si>
  <si>
    <t>Æàðãàëàíò</t>
  </si>
  <si>
    <t xml:space="preserve">Jargalant </t>
  </si>
  <si>
    <t>Öýöýðëýã</t>
  </si>
  <si>
    <t>Tsetserleg</t>
  </si>
  <si>
    <t>Õàéðõàí</t>
  </si>
  <si>
    <t>Hairhan</t>
  </si>
  <si>
    <t>Áàòöýíãýë</t>
  </si>
  <si>
    <t>Battsengel</t>
  </si>
  <si>
    <t>ªëçèéò</t>
  </si>
  <si>
    <t>Olziit</t>
  </si>
  <si>
    <t>ªãèéíóóð</t>
  </si>
  <si>
    <t>Ogiinuur</t>
  </si>
  <si>
    <t>Õàøààò</t>
  </si>
  <si>
    <t>Hashaat</t>
  </si>
  <si>
    <t>Õîòîíò</t>
  </si>
  <si>
    <t>Hotont</t>
  </si>
  <si>
    <t>Öýíõýð</t>
  </si>
  <si>
    <t>Tsenher</t>
  </si>
  <si>
    <t>Òºâøð¿¿ëýõ</t>
  </si>
  <si>
    <t>Tovshruuleh</t>
  </si>
  <si>
    <t>Áóëãàí</t>
  </si>
  <si>
    <t>Bulgan</t>
  </si>
  <si>
    <t>Ýðäýíýáóëãàí</t>
  </si>
  <si>
    <t>Erdenebulgan</t>
  </si>
  <si>
    <t>Öàõèð</t>
  </si>
  <si>
    <t>Tsahir</t>
  </si>
  <si>
    <t>ÑÝÇÁÇÕýëòýñ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</si>
  <si>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</si>
  <si>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</si>
  <si>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(ìÿí.òºã / thous,¥)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</si>
  <si>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</si>
  <si>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</si>
  <si>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</si>
  <si>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</si>
  <si>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</si>
  <si>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</si>
  <si>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</si>
  <si>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</si>
  <si>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</si>
  <si>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</si>
  <si>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</si>
  <si>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</si>
  <si>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</si>
  <si>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</si>
  <si>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</si>
  <si>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</si>
  <si>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</si>
  <si>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 xml:space="preserve">  2. ÁÎËÎÂÑÐÎË                                                               2. EDUCATION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</si>
  <si>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</si>
  <si>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</si>
  <si>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</si>
  <si>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</si>
  <si>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</si>
  <si>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</si>
  <si>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ÝÐ¯¯Ë ÌÝÍÄ                                                                 3. HEALTH</t>
  </si>
  <si>
    <t xml:space="preserve">           À. ÓÐÑÃÀË ÇÀÐÄËÛÍ Ä¯Í                                        A. TOTAL CURRENT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</si>
  <si>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</si>
  <si>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</si>
  <si>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4. БАРИЛГА, ХОТ БАЙГУУЛАЛТЫН САЙД</t>
  </si>
  <si>
    <t xml:space="preserve">  6. ХҮН АМЫН ХӨГЖИЛ, НИЙГМИЙН ХАМГААЛАЛЫН САЙД                                         </t>
  </si>
  <si>
    <t>ÀÍÃÈËÀÃÄÀÀÃ¯É ÁÓÑÀÄ ÇÀÐÄÀË           NON-CLASSIFICATION OTHER EXPENSES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</si>
  <si>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</si>
  <si>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</si>
  <si>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</si>
  <si>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>8. ÕßÍÀËÒ, ØÀËÃÀËÒ</t>
  </si>
  <si>
    <t>8. INSPECTIONS AND AUDIT</t>
  </si>
  <si>
    <t xml:space="preserve">Õÿíàëòûí ÷èãëýë </t>
  </si>
  <si>
    <t>Directions of the inspections</t>
  </si>
  <si>
    <t>óëñûí áàéöààã-÷èä</t>
  </si>
  <si>
    <t>øàëãàãäñàí áàéãóóë-ëàãà</t>
  </si>
  <si>
    <t>èëýðñýí çºð÷ëèéí òîî</t>
  </si>
  <si>
    <t xml:space="preserve">àðèëãàñàí çºð÷ëèéí òîî </t>
  </si>
  <si>
    <t>îíîãäóóë-ñàí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</si>
  <si>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</si>
  <si>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</si>
  <si>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</si>
  <si>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>Auditors</t>
  </si>
  <si>
    <t>number of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</si>
  <si>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</si>
  <si>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</si>
  <si>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</si>
  <si>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</si>
  <si>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</si>
  <si>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</si>
  <si>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</si>
  <si>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</si>
  <si>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</si>
  <si>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àõóé, õàëäâàð õàìãààëëûí õÿíàëò</t>
  </si>
  <si>
    <t>Hygiene control and infection prevention and control</t>
  </si>
  <si>
    <t>Äýä á¿òöèéí õÿíàëò</t>
  </si>
  <si>
    <t>Infrastructure control</t>
  </si>
  <si>
    <t>Áîëîâñðîë, ñî¸ëûí õÿíàëò</t>
  </si>
  <si>
    <t>Educational and cultural control</t>
  </si>
  <si>
    <t>Õºäºº àæ àõóéí õÿíàëò</t>
  </si>
  <si>
    <t>Agricultural control</t>
  </si>
  <si>
    <t>Õ¿íñíèé ÷àíàð àþóëã¿é áàéäëûí õÿíàëò</t>
  </si>
  <si>
    <t>Food safety and quality control</t>
  </si>
  <si>
    <t>Íèéãìèéí õàìãààëëûí õÿíàëò</t>
  </si>
  <si>
    <t>Social security control</t>
  </si>
  <si>
    <t>Õºäºëìºðèéí àþóëã¿é áàéäëûí õÿíàëò</t>
  </si>
  <si>
    <t>Labour safety control</t>
  </si>
  <si>
    <t>Ýì÷èëãýý îíøëîãîî ÷àíàðûí õÿíàëò</t>
  </si>
  <si>
    <t xml:space="preserve">Treatment, diagnosis and quality control </t>
  </si>
  <si>
    <t>Áàéãàëü îð÷èí, ãåîëîãè, óóë óóðõàéí õÿíàëò</t>
  </si>
  <si>
    <t>Environment, geology and mining control</t>
  </si>
  <si>
    <t>Ýì áèî áýëäìýëèéí õÿíàëò</t>
  </si>
  <si>
    <t xml:space="preserve">Drug control </t>
  </si>
  <si>
    <t xml:space="preserve">      Ä¿í      Total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</si>
  <si>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</si>
  <si>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</si>
  <si>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</si>
  <si>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</si>
  <si>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 Mon"/>
        <family val="2"/>
      </rPr>
      <t>accumulated data thous,tog)</t>
    </r>
  </si>
  <si>
    <t>Ã¯ÉÖÝÒÃÝË EXECUTION</t>
  </si>
  <si>
    <t>Îðëîãî</t>
  </si>
  <si>
    <t>Ìîíãîë áàíêíû çóçààòãàëààð</t>
  </si>
  <si>
    <t>Reserve of the Bank of Mongolia</t>
  </si>
  <si>
    <t>Çàðëàãà</t>
  </si>
  <si>
    <t>Ìîíãîë áàíêèíä øèëæ¿¿ëñýí</t>
  </si>
  <si>
    <t>Transfered to Bank of Mongolia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</si>
  <si>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</si>
  <si>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</si>
  <si>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</si>
  <si>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</si>
  <si>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</si>
  <si>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</si>
  <si>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</si>
  <si>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</si>
  <si>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</si>
  <si>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</si>
  <si>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</si>
  <si>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</si>
  <si>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</si>
  <si>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</si>
  <si>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</si>
  <si>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</si>
  <si>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</si>
  <si>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</si>
  <si>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</si>
  <si>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</si>
  <si>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ЦАГ УУРЫН ҮЗҮҮЛЭЛТҮҮД</t>
  </si>
  <si>
    <t>18. METEOROLOGICAL PARAMETERS</t>
  </si>
  <si>
    <t>Агаарын дундаж хэм (C)</t>
  </si>
  <si>
    <t>Хамгийн өндөр хэм(C)</t>
  </si>
  <si>
    <t>Хамгийн нам хэм (C)</t>
  </si>
  <si>
    <t>Хур тундасны нийлбэр (С)</t>
  </si>
  <si>
    <t xml:space="preserve">Цаг уурын </t>
  </si>
  <si>
    <t>Meteorological</t>
  </si>
  <si>
    <t>Air average temperature</t>
  </si>
  <si>
    <t>Maximum temperature</t>
  </si>
  <si>
    <t>Minimum temperature</t>
  </si>
  <si>
    <t>Sum of precipitation</t>
  </si>
  <si>
    <t>станцын</t>
  </si>
  <si>
    <t>stations</t>
  </si>
  <si>
    <t>нэр</t>
  </si>
  <si>
    <t>Чулуут</t>
  </si>
  <si>
    <t xml:space="preserve">  Chuluut</t>
  </si>
  <si>
    <t>Хангай</t>
  </si>
  <si>
    <t xml:space="preserve">  Hangai</t>
  </si>
  <si>
    <t>Тариат</t>
  </si>
  <si>
    <t xml:space="preserve">  Tariat</t>
  </si>
  <si>
    <t>Өндөр-Улаан</t>
  </si>
  <si>
    <t xml:space="preserve">  Ondor-ulaan</t>
  </si>
  <si>
    <t>Эрдэнэмандал</t>
  </si>
  <si>
    <t xml:space="preserve">  Erdenemandal</t>
  </si>
  <si>
    <t>Жаргалант</t>
  </si>
  <si>
    <t xml:space="preserve">  Jargalant </t>
  </si>
  <si>
    <t>Цэцэрлэг</t>
  </si>
  <si>
    <t xml:space="preserve">  Tsetserleg</t>
  </si>
  <si>
    <t>Хайрхан</t>
  </si>
  <si>
    <t xml:space="preserve">  Hairhan</t>
  </si>
  <si>
    <t>Батцэнгэл</t>
  </si>
  <si>
    <t xml:space="preserve">  Battsengel</t>
  </si>
  <si>
    <t>Өлзийт</t>
  </si>
  <si>
    <t xml:space="preserve">  Olziit</t>
  </si>
  <si>
    <t>Өгийнуур</t>
  </si>
  <si>
    <t xml:space="preserve">  Ogiinuur</t>
  </si>
  <si>
    <t>Хашаат</t>
  </si>
  <si>
    <t xml:space="preserve">  Hashaat</t>
  </si>
  <si>
    <t>Хотонт</t>
  </si>
  <si>
    <t xml:space="preserve">  Hotont</t>
  </si>
  <si>
    <t>Төвшрүүлэх</t>
  </si>
  <si>
    <t xml:space="preserve">  Tovshruuleh</t>
  </si>
  <si>
    <t>Булган</t>
  </si>
  <si>
    <t xml:space="preserve">  Bulgan</t>
  </si>
  <si>
    <t>Эрдэнэбулган</t>
  </si>
  <si>
    <t xml:space="preserve">  Erdenebulgan</t>
  </si>
  <si>
    <t>Цахир</t>
  </si>
  <si>
    <t xml:space="preserve">  Tsahir</t>
  </si>
  <si>
    <t>Хур тундастай өдрийн тоо</t>
  </si>
  <si>
    <t>Салхины хамгийн их хурд (м/с)</t>
  </si>
  <si>
    <t xml:space="preserve">Шороон, цасан шуургатай өдрийн тоо </t>
  </si>
  <si>
    <t>Maximim wind speed</t>
  </si>
  <si>
    <t>Number of dist and show storm days</t>
  </si>
  <si>
    <t>С1</t>
  </si>
  <si>
    <t>ÁØÓñàéä</t>
  </si>
  <si>
    <t>Îðîí íóòàã</t>
  </si>
  <si>
    <t>ñî¸ë ñïîðò</t>
  </si>
  <si>
    <t>Õ¿í àì õºãæèë,íèéãìèéí õàìãààëàë</t>
  </si>
  <si>
    <t>Барилга хот байгуулалт</t>
  </si>
  <si>
    <t>ýð¿¿ë ìýíä</t>
  </si>
  <si>
    <t>нийт</t>
  </si>
  <si>
    <t>¯íäñýí öàëèí</t>
  </si>
  <si>
    <t>Àæèë îëãîã÷îîñ ÍÄ òºëºõ øèìòãýë</t>
  </si>
  <si>
    <t>Ãýðýë,öàõèëãàà</t>
  </si>
  <si>
    <t xml:space="preserve">Ò¿ëø õàëààëò </t>
  </si>
  <si>
    <t>öýâýð áîõèð óñ</t>
  </si>
  <si>
    <t>Øóóäàí õîëáîî</t>
  </si>
  <si>
    <t>õîîë, õ¿íñ</t>
  </si>
  <si>
    <t>ýì</t>
  </si>
  <si>
    <t>Óðñãàë çàñâàð</t>
  </si>
  <si>
    <t>òºëáºð õóðààìæ</t>
  </si>
  <si>
    <t>Тээвэр шатахуун</t>
  </si>
  <si>
    <t>Àëáàí òîìèëîëò</t>
  </si>
  <si>
    <t>Бусад</t>
  </si>
  <si>
    <t>Íýìýãäñýí</t>
  </si>
  <si>
    <t>хасагдсан</t>
  </si>
  <si>
    <t>Ñ2</t>
  </si>
  <si>
    <t>Орлогыг нь тухай бүр тодорхойлох боломжгүй ажил үйлчилгээ эрхлэгч иргэний орлогын албан татвар</t>
  </si>
  <si>
    <t>2016  V</t>
  </si>
  <si>
    <t>2015V</t>
  </si>
  <si>
    <t>2015VI</t>
  </si>
  <si>
    <t>2016  VI</t>
  </si>
  <si>
    <t>2016 VI</t>
  </si>
  <si>
    <t>2015 VI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</si>
  <si>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</si>
  <si>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r>
      <t xml:space="preserve">                      </t>
    </r>
    <r>
      <rPr>
        <sz val="10"/>
        <rFont val="Arial Mon"/>
        <family val="2"/>
      </rPr>
      <t>Áóóíû òàòâàð</t>
    </r>
  </si>
  <si>
    <t>2016  VII</t>
  </si>
  <si>
    <t>2015  YII</t>
  </si>
  <si>
    <t>2016 VII</t>
  </si>
  <si>
    <t>2016 VIII</t>
  </si>
  <si>
    <t>2015  YIII</t>
  </si>
  <si>
    <t>2016  VIII</t>
  </si>
  <si>
    <t>2015 IX</t>
  </si>
  <si>
    <t>2016  IX</t>
  </si>
  <si>
    <t>2015  IX</t>
  </si>
  <si>
    <t>2016 IX</t>
  </si>
  <si>
    <t>2015  X</t>
  </si>
  <si>
    <t>2016 X</t>
  </si>
  <si>
    <t>2015 X</t>
  </si>
  <si>
    <t>X</t>
  </si>
  <si>
    <t>Цасны өндөр см</t>
  </si>
  <si>
    <t>2015  XI</t>
  </si>
  <si>
    <t>2016XI</t>
  </si>
  <si>
    <t>2016 XI</t>
  </si>
  <si>
    <t>I-XI</t>
  </si>
  <si>
    <t>2016  XI</t>
  </si>
  <si>
    <t>2015 XI</t>
  </si>
  <si>
    <t>2015.XI</t>
  </si>
  <si>
    <t>2016.XI</t>
  </si>
  <si>
    <t>XI</t>
  </si>
  <si>
    <t>2016 оны XI сарын байдлаар</t>
  </si>
  <si>
    <t>2014 XI</t>
  </si>
  <si>
    <t>2016 îíû XI ñàð</t>
  </si>
  <si>
    <t xml:space="preserve">                 ¯ÍÄÑÝÍ ¯Ç¯¯ËÝËÒ¯¯Ä</t>
  </si>
  <si>
    <t xml:space="preserve">                      MAIN INDICATORS</t>
  </si>
  <si>
    <t>Õ¿í àì, òóõàéí ¿åèéí ýöýñò, ìÿí. õ¿í</t>
  </si>
  <si>
    <t xml:space="preserve"> Population at the end of the particular period, thous.persons</t>
  </si>
  <si>
    <t xml:space="preserve">Àæèëã¿é÷¿¿ä, òóõàéí ¿åèéí ýöýñò, ìÿí.õ¿í </t>
  </si>
  <si>
    <t xml:space="preserve"> Unemployment, end of the particular period, thou.persons</t>
  </si>
  <si>
    <t>Îðîí íóòãèéí òºñâèéí îðëîãî, ñàÿ.òºã</t>
  </si>
  <si>
    <t xml:space="preserve"> Local budget revenue, mln. tog</t>
  </si>
  <si>
    <t>Îðîí íóòãèéí áàéãóóëëàãûí çàðëàãà, сая төг</t>
  </si>
  <si>
    <t>Local budjet expenditure, mln, tog</t>
  </si>
  <si>
    <t>Íèéò ìàëûí òîî, îíû ýöýñò, ìÿí.òîë</t>
  </si>
  <si>
    <t>Number of livestock, thous.heads</t>
  </si>
  <si>
    <t xml:space="preserve">            ¿¿íýýñ: Òýìýý</t>
  </si>
  <si>
    <t xml:space="preserve">           Of which: Camel</t>
  </si>
  <si>
    <t xml:space="preserve">                          Àäóó</t>
  </si>
  <si>
    <t xml:space="preserve">                           Horse</t>
  </si>
  <si>
    <t xml:space="preserve">                          ¯õýð</t>
  </si>
  <si>
    <t xml:space="preserve">                          Cattle</t>
  </si>
  <si>
    <t xml:space="preserve">                          Õîíü</t>
  </si>
  <si>
    <t xml:space="preserve">                          Sheep</t>
  </si>
  <si>
    <t xml:space="preserve">                          ßìàà</t>
  </si>
  <si>
    <t xml:space="preserve">                          Goat</t>
  </si>
  <si>
    <t>Òîì ìàëûí ç¿é áóñ õîðîãäîë ìÿí,òîë</t>
  </si>
  <si>
    <t>Losses of adult animals, thous. heads</t>
  </si>
  <si>
    <t>Áîéæóóëñàí òºë ìÿí,òîë</t>
  </si>
  <si>
    <t xml:space="preserve">Rearing of young, thous, heads </t>
  </si>
  <si>
    <t>Òàðèàëñàí òàëáàé   -¯ð òàðèà ãà-ãààð</t>
  </si>
  <si>
    <t>Sown areas  -Cereals, hectares</t>
  </si>
  <si>
    <t xml:space="preserve">                                  -Òºìñ ãà-ãààð</t>
  </si>
  <si>
    <t xml:space="preserve">                    - Potatoes, hectares</t>
  </si>
  <si>
    <t xml:space="preserve">                                  - Õ¿íñíèé íîãîî ãà-ãààð</t>
  </si>
  <si>
    <t xml:space="preserve">                   - Vegetables, hectares</t>
  </si>
  <si>
    <t>Õóðààí àâñàí  -¯ð òàðèà, òîíí</t>
  </si>
  <si>
    <t>Total crops   - Cereals, tonnes</t>
  </si>
  <si>
    <t xml:space="preserve">                         - Òºìñ, òîíí</t>
  </si>
  <si>
    <t xml:space="preserve">                      -Potatoes, tonnes</t>
  </si>
  <si>
    <t xml:space="preserve">                         - Õ¿íñíèé íîãîî, òîíí</t>
  </si>
  <si>
    <t xml:space="preserve">                     -Vegetables, tonnes</t>
  </si>
  <si>
    <t>Áýëòãýñýí õàäëàí  ìÿí.òí</t>
  </si>
  <si>
    <t>Хураан авсан ургац   -¯ð òàðèà,тонн</t>
  </si>
  <si>
    <t>Total crops  -Cereals, tonnes</t>
  </si>
  <si>
    <t xml:space="preserve">                                  -Òºìñ,тонн</t>
  </si>
  <si>
    <t xml:space="preserve">                    - Potatoes, tonnes</t>
  </si>
  <si>
    <t xml:space="preserve">                                  - Õ¿íñíèé íîãîî ,тонн</t>
  </si>
  <si>
    <t xml:space="preserve">                   - Vegetables,tonnes</t>
  </si>
  <si>
    <t>Бэлтгэсэн хадлан мян,тн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</si>
  <si>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</si>
  <si>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</si>
  <si>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</si>
  <si>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Gross industrial output, at constant price, mln.tog</t>
  </si>
  <si>
    <t>Áàðèëãà óãñðàëò, èõ çàñâàðûí àæèë, îíû ¿íýýð, ñàÿ.òºã</t>
  </si>
  <si>
    <t>Construction and capital repair, at current price</t>
  </si>
  <si>
    <t>Òýýâðèéí îðëîãî, ñàÿ òºãðºã</t>
  </si>
  <si>
    <t>Total revenue of transport, mln tog</t>
  </si>
  <si>
    <t>Õîëáîîíû òàðèôûí îðëîãî, ñàÿ òºãðºã</t>
  </si>
  <si>
    <t>Total revenue of communication, mln tog</t>
  </si>
  <si>
    <t>Âàëþòûí çàõ çýýëèéí õàíø òóõàéí ¿åèéí ýöýñò 1 àì.äîëëàð=òºã</t>
  </si>
  <si>
    <t>Market exchange rate, end of the particular peroid 1 USD=togrog</t>
  </si>
  <si>
    <t>Òºðñºí õ¿¿õäèéí òîî / àìüä òºðºëò/</t>
  </si>
  <si>
    <t>Number of births / live births/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</si>
  <si>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</si>
  <si>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</si>
  <si>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</si>
  <si>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</si>
  <si>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 xml:space="preserve">                                                               ÑÒÀÒÈÑÒÈÊÈÉÍ ХЭЛТСИЙН ДАРГА  </t>
  </si>
  <si>
    <t>Ö. ÑÀÌÄÀÍ</t>
  </si>
  <si>
    <t xml:space="preserve"> 2016.12.09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</si>
  <si>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</si>
  <si>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</si>
  <si>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</si>
  <si>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</si>
  <si>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</si>
  <si>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</si>
  <si>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</si>
  <si>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</si>
  <si>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</si>
  <si>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</si>
  <si>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</si>
  <si>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</si>
  <si>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</si>
  <si>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</si>
  <si>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ìÿí,òºã</t>
  </si>
  <si>
    <t>3 sar</t>
  </si>
  <si>
    <t>ñóì</t>
  </si>
  <si>
    <t>sum</t>
  </si>
  <si>
    <t>Àøèãëàõ ëèìèò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</si>
  <si>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</si>
  <si>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</si>
  <si>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</si>
  <si>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</si>
  <si>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</si>
  <si>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</si>
  <si>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permis   thous tog</t>
  </si>
  <si>
    <t>violation of forest, thous.¥</t>
  </si>
  <si>
    <t xml:space="preserve">  thous. tog</t>
  </si>
  <si>
    <t>1 sar</t>
  </si>
  <si>
    <t>2 сар</t>
  </si>
  <si>
    <t>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</si>
  <si>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</si>
  <si>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7.3 ÕÀÀ-í á¿òýýãäýõ¿¿íèé ¿íý 2016 îíû 11-ð ñàðûí áàéäëààð , ñóìäààð</t>
  </si>
  <si>
    <t>Сумын нэр</t>
  </si>
  <si>
    <t>Азарга</t>
  </si>
  <si>
    <t>Соёолон үрээ</t>
  </si>
  <si>
    <t>Соёолон гүү</t>
  </si>
  <si>
    <t>Шүдлэн үрээ</t>
  </si>
  <si>
    <t>Шүдлэн байдас</t>
  </si>
  <si>
    <t>Бух</t>
  </si>
  <si>
    <t>Хязаалан шар</t>
  </si>
  <si>
    <t>Хязаалан дөнж</t>
  </si>
  <si>
    <t>Шүдлэн эр үхэр</t>
  </si>
  <si>
    <t>Шүдлэн  гунж</t>
  </si>
  <si>
    <t>Хуц</t>
  </si>
  <si>
    <t>Эр хонь</t>
  </si>
  <si>
    <t>Эм хонь</t>
  </si>
  <si>
    <t>Эр төлөг</t>
  </si>
  <si>
    <t>Эм төлөг</t>
  </si>
  <si>
    <t>Ухна</t>
  </si>
  <si>
    <t>Эр ямаа</t>
  </si>
  <si>
    <t>Эм ямаа</t>
  </si>
  <si>
    <t>Эр борлон</t>
  </si>
  <si>
    <t>Эм борлон</t>
  </si>
  <si>
    <t xml:space="preserve">Батцэнгэл </t>
  </si>
  <si>
    <t xml:space="preserve">Булган </t>
  </si>
  <si>
    <t xml:space="preserve">Их тамир </t>
  </si>
  <si>
    <t xml:space="preserve">Өгийнуур </t>
  </si>
  <si>
    <t xml:space="preserve">Өлзийт </t>
  </si>
  <si>
    <t xml:space="preserve">Өндөр-Улаан </t>
  </si>
  <si>
    <t xml:space="preserve">Тариат </t>
  </si>
  <si>
    <t xml:space="preserve">Төвшрүүлэх </t>
  </si>
  <si>
    <t xml:space="preserve">Хайрхан </t>
  </si>
  <si>
    <t xml:space="preserve">Хангай </t>
  </si>
  <si>
    <t xml:space="preserve">Хашаат </t>
  </si>
  <si>
    <t xml:space="preserve">Хотонт </t>
  </si>
  <si>
    <t xml:space="preserve">Цахир </t>
  </si>
  <si>
    <t xml:space="preserve">Цэнхэр </t>
  </si>
  <si>
    <t xml:space="preserve">Цэцэрлэг </t>
  </si>
  <si>
    <t xml:space="preserve">Чулуут </t>
  </si>
  <si>
    <t xml:space="preserve">Эрдэнэмандал </t>
  </si>
  <si>
    <t>Аймгийн дундаж үнэ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</si>
  <si>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</si>
  <si>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</si>
  <si>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</si>
  <si>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</si>
  <si>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</si>
  <si>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</si>
  <si>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2010.XII</t>
  </si>
  <si>
    <t>2015.XII</t>
  </si>
  <si>
    <t>2016.X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</si>
  <si>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</si>
  <si>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</si>
  <si>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</si>
  <si>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</si>
  <si>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</si>
  <si>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</si>
  <si>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</si>
  <si>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</si>
  <si>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</si>
  <si>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</si>
  <si>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</si>
  <si>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</si>
  <si>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</si>
  <si>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</si>
  <si>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</si>
  <si>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</si>
  <si>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</si>
  <si>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</si>
  <si>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</si>
  <si>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</si>
  <si>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</si>
  <si>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</si>
  <si>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</si>
  <si>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</si>
  <si>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</si>
  <si>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</si>
  <si>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</si>
  <si>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</si>
  <si>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</si>
  <si>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</si>
  <si>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</si>
  <si>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</si>
  <si>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</si>
  <si>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</si>
  <si>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</si>
  <si>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</si>
  <si>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</si>
  <si>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</si>
  <si>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</si>
  <si>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</si>
  <si>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</si>
  <si>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</si>
  <si>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</si>
  <si>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</si>
  <si>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БОДИТ ТҮРЭЭС</t>
  </si>
  <si>
    <t>04.1 Householding rental</t>
  </si>
  <si>
    <t>04.2  ÎÐÎÍ ÑÓÓÖÍÛ ÒÅÕÍÈÊÈÉÍ ÁÎËÎÍ ÇÀÑÂÀÐÛÍ YÉË×ÈËÃÝÝ</t>
  </si>
  <si>
    <t>04.2 Householding supply of water and other service</t>
  </si>
  <si>
    <t>04.3  ÓÑÀÍ ÕÀÍÃÀÌÆ ÁÎËÎÍ ÎÐÎÍ ÑÓÓÖÍÛ ÁÓÑÀÄ YÉË×ÈËÃÝÝ</t>
  </si>
  <si>
    <t>04.3Householding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</si>
  <si>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</si>
  <si>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</si>
  <si>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</si>
  <si>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</si>
  <si>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</si>
  <si>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</si>
  <si>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</si>
  <si>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</si>
  <si>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</si>
  <si>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</si>
  <si>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</si>
  <si>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</si>
  <si>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</si>
  <si>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</si>
  <si>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</si>
  <si>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</si>
  <si>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</si>
  <si>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</si>
  <si>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</si>
  <si>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</si>
  <si>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</si>
  <si>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</si>
  <si>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</si>
  <si>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</si>
  <si>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</si>
  <si>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</si>
  <si>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</si>
  <si>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</si>
  <si>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</si>
  <si>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</si>
  <si>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</si>
  <si>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</si>
  <si>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</si>
  <si>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</si>
  <si>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</si>
  <si>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</si>
  <si>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</si>
  <si>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</si>
  <si>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</si>
  <si>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</si>
  <si>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</si>
  <si>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</si>
  <si>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</si>
  <si>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</si>
  <si>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</si>
  <si>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</si>
  <si>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</si>
  <si>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</si>
  <si>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</si>
  <si>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</si>
  <si>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</si>
  <si>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</si>
  <si>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</si>
  <si>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</si>
  <si>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</si>
  <si>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</si>
  <si>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</si>
  <si>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</si>
  <si>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</si>
  <si>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</si>
  <si>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>6.2 Ãîë íýðèéí áàðààíû ¿íý</t>
  </si>
  <si>
    <t>6.2 Price of selected goods</t>
  </si>
  <si>
    <t>Áàðààíû íýð</t>
  </si>
  <si>
    <t>Õýìæèõ íýãæ</t>
  </si>
  <si>
    <t>2016.12.01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</si>
  <si>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</si>
  <si>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</si>
  <si>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</si>
  <si>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</si>
  <si>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</si>
  <si>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</si>
  <si>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</si>
  <si>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</si>
  <si>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/õóâèéí/</t>
  </si>
  <si>
    <t>øèð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</si>
  <si>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</si>
  <si>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</si>
  <si>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</si>
  <si>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</si>
  <si>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</si>
  <si>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</si>
  <si>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</si>
  <si>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</si>
  <si>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</si>
  <si>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</si>
  <si>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</si>
  <si>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</si>
  <si>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</si>
  <si>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</si>
  <si>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</si>
  <si>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</si>
  <si>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</si>
  <si>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</si>
  <si>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</si>
  <si>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</si>
  <si>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</si>
  <si>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</si>
  <si>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</si>
  <si>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</si>
  <si>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</si>
  <si>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</si>
  <si>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Аарц</t>
  </si>
  <si>
    <t>Curds, kg</t>
  </si>
  <si>
    <t>кг</t>
  </si>
  <si>
    <t>-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</si>
  <si>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</si>
  <si>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</si>
  <si>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</si>
  <si>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</si>
  <si>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</si>
  <si>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</si>
  <si>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</si>
  <si>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</si>
  <si>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</si>
  <si>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</si>
  <si>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</si>
  <si>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</si>
  <si>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</si>
  <si>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</si>
  <si>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</si>
  <si>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</si>
  <si>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</si>
  <si>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</si>
  <si>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</si>
  <si>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</si>
  <si>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</si>
  <si>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</si>
  <si>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</si>
  <si>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</si>
  <si>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</si>
  <si>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</si>
  <si>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</si>
  <si>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</si>
  <si>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</si>
  <si>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</si>
  <si>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/ëþêñ/</t>
  </si>
  <si>
    <t>Beaty soap /LUX/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</si>
  <si>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</si>
  <si>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</si>
  <si>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</si>
  <si>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</si>
  <si>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</si>
  <si>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</si>
  <si>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</si>
  <si>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</si>
  <si>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</si>
  <si>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боодол</t>
  </si>
  <si>
    <t>Áè÷ãèéí öààñ -80 ãð</t>
  </si>
  <si>
    <t>Copy paper -80gr</t>
  </si>
  <si>
    <t>áîîäîë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</si>
  <si>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</si>
  <si>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</si>
  <si>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</si>
  <si>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</si>
  <si>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</si>
  <si>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</si>
  <si>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</si>
  <si>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</si>
  <si>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</si>
  <si>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</si>
  <si>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>3. ÃÝÌÒ ÕÝÐÝÃ</t>
  </si>
  <si>
    <t>3. CRIME</t>
  </si>
  <si>
    <t xml:space="preserve">                      3.1 Àðõàíãàé àéìàãò á¿ðòãýãäñýí ãýìò õýðãèéí òîî, òºðëººð</t>
  </si>
  <si>
    <t xml:space="preserve">                   3.1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</si>
  <si>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</si>
  <si>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</si>
  <si>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</si>
  <si>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2013 îíû ìºí</t>
  </si>
  <si>
    <t>ªíãºðñºí îíû ìºí</t>
  </si>
  <si>
    <t>November</t>
  </si>
  <si>
    <t>¿åòýé õàðüöóóëñàí</t>
  </si>
  <si>
    <t>I-XII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</si>
  <si>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</si>
  <si>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</si>
  <si>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</si>
  <si>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</si>
  <si>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</si>
  <si>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</si>
  <si>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</si>
  <si>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</si>
  <si>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</si>
  <si>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</si>
  <si>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</si>
  <si>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</si>
  <si>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</si>
  <si>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</si>
  <si>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</si>
  <si>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>Золгүй байдлаар амиа алдах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</si>
  <si>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</si>
  <si>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</si>
  <si>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</si>
  <si>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</si>
  <si>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</si>
  <si>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</si>
  <si>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</si>
  <si>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</si>
  <si>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</si>
  <si>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</si>
  <si>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</si>
  <si>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</si>
  <si>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</si>
  <si>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</si>
  <si>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</si>
  <si>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</si>
  <si>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</si>
  <si>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</si>
  <si>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</si>
  <si>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</si>
  <si>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</si>
  <si>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</si>
  <si>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</si>
  <si>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</si>
  <si>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</si>
  <si>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</si>
  <si>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</si>
  <si>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</si>
  <si>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</si>
  <si>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</si>
  <si>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</si>
  <si>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</si>
  <si>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</si>
  <si>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</si>
  <si>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</si>
  <si>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</si>
  <si>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</si>
  <si>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</si>
  <si>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</si>
  <si>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</si>
  <si>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</si>
  <si>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</si>
  <si>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</si>
  <si>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</si>
  <si>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</si>
  <si>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</si>
  <si>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</si>
  <si>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</si>
  <si>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</si>
  <si>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</si>
  <si>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</si>
  <si>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</si>
  <si>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</si>
  <si>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</si>
  <si>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</si>
  <si>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 xml:space="preserve">    3.2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</si>
  <si>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</si>
  <si>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</si>
  <si>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</si>
  <si>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Албадан</t>
  </si>
  <si>
    <t>Áàðèâ÷-</t>
  </si>
  <si>
    <t>Ãýìò õýðãèéí</t>
  </si>
  <si>
    <t>Íèéò õî-</t>
  </si>
  <si>
    <t>Нөхөн төлүүл-</t>
  </si>
  <si>
    <t xml:space="preserve">          Offenders</t>
  </si>
  <si>
    <t>Crime committed by</t>
  </si>
  <si>
    <t>саатуулсан</t>
  </si>
  <si>
    <t>ëàãäñàí</t>
  </si>
  <si>
    <t xml:space="preserve">óëìààñ ãýìòñýí </t>
  </si>
  <si>
    <t xml:space="preserve">óëìààñ íàñ </t>
  </si>
  <si>
    <t>õèðîë</t>
  </si>
  <si>
    <t>сэн хохирол</t>
  </si>
  <si>
    <t>Á¿ãä</t>
  </si>
  <si>
    <t>Ýìýãòýé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</si>
  <si>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</si>
  <si>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</si>
  <si>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</si>
  <si>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</si>
  <si>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</si>
  <si>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</si>
  <si>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</si>
  <si>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</si>
  <si>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сая.төг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</si>
  <si>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</si>
  <si>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</si>
  <si>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</si>
  <si>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</si>
  <si>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</si>
  <si>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</si>
  <si>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</si>
  <si>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Amount of</t>
  </si>
  <si>
    <t>Group of</t>
  </si>
  <si>
    <t>Drunk</t>
  </si>
  <si>
    <t>caused by</t>
  </si>
  <si>
    <t>mount of</t>
  </si>
  <si>
    <t xml:space="preserve">restituted </t>
  </si>
  <si>
    <t>offences</t>
  </si>
  <si>
    <t>damage</t>
  </si>
  <si>
    <t>damages</t>
  </si>
  <si>
    <t xml:space="preserve"> mln.tog</t>
  </si>
  <si>
    <t>mln.tog</t>
  </si>
  <si>
    <t>2008 I-XII</t>
  </si>
  <si>
    <t>2009 I-XII</t>
  </si>
  <si>
    <t>2010 I-XII</t>
  </si>
  <si>
    <t>2011 I-XII</t>
  </si>
  <si>
    <t>2012 I-XII</t>
  </si>
  <si>
    <t>2013 I-XII</t>
  </si>
  <si>
    <t>2014 I-XII</t>
  </si>
  <si>
    <t>2015 I</t>
  </si>
  <si>
    <t>2015 II</t>
  </si>
  <si>
    <t>2015 III</t>
  </si>
  <si>
    <t>2015 IV</t>
  </si>
  <si>
    <t>2015 V</t>
  </si>
  <si>
    <t>2015 VII</t>
  </si>
  <si>
    <t>2015 VIII</t>
  </si>
  <si>
    <t>2016 I</t>
  </si>
  <si>
    <t>2016 II</t>
  </si>
  <si>
    <t>2016 III</t>
  </si>
  <si>
    <t>2016 IV</t>
  </si>
  <si>
    <t>2016 V</t>
  </si>
  <si>
    <t>Ýõ ñóðâàëæ : Öàãäààãèéí õýëòñèéí ìýäýýãýýð</t>
  </si>
  <si>
    <t xml:space="preserve"> Source : Police Department report</t>
  </si>
  <si>
    <t>5.1 ÍÈÉÃÌÈÉÍ ÕÀËÀÌÆÈÉÍ ÑÀÍÃÈÉÍ ÇÀÐÖÓÓËÀËÒ</t>
  </si>
  <si>
    <t>5.1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</si>
  <si>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</si>
  <si>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</si>
  <si>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</si>
  <si>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</si>
  <si>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</si>
  <si>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</si>
  <si>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Number of</t>
  </si>
  <si>
    <t>(thous.¥)</t>
  </si>
  <si>
    <t>persons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</si>
  <si>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</si>
  <si>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</si>
  <si>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</si>
  <si>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</si>
  <si>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</si>
  <si>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</si>
  <si>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</si>
  <si>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</si>
  <si>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</si>
  <si>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</si>
  <si>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</si>
  <si>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</si>
  <si>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</si>
  <si>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</si>
  <si>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</si>
  <si>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16 хүртэлх насны байнгын асаргаа шаардлагатай хүүхдийн НМТ</t>
  </si>
  <si>
    <t>ÕÁ-òýé õ¿¿õäèéã àñàð÷ áóé èðãýíèé ÍÌÒ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</si>
  <si>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</si>
  <si>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</si>
  <si>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</si>
  <si>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</si>
  <si>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</si>
  <si>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 xml:space="preserve">¿¿íýýñ: 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</si>
  <si>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</si>
  <si>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</si>
  <si>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</si>
  <si>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</si>
  <si>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</si>
  <si>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</si>
  <si>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</si>
  <si>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</si>
  <si>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</si>
  <si>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</si>
  <si>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</si>
  <si>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</si>
  <si>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</si>
  <si>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</si>
  <si>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Хүнс тэжээл хөтөлбөрийн зардал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</si>
  <si>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</si>
  <si>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</si>
  <si>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</si>
  <si>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</si>
  <si>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</si>
  <si>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>6.2 НИЙГМИЙН ДААТГАЛ, ХАЛАМЖ</t>
  </si>
  <si>
    <t>6.2 SOCIAL INSURANCE AND WELFARE</t>
  </si>
  <si>
    <t>Нийгмийн даатгалын сангийн орлого, зарлага сая .төг</t>
  </si>
  <si>
    <t>Revenue and expenditure of social insurance fund mln.tog</t>
  </si>
  <si>
    <t>Нийгмийн даатгалын сангийн орлого, сая. төг</t>
  </si>
  <si>
    <t>Revenue of social insurance fund8 mln.tog</t>
  </si>
  <si>
    <t>Үүнээс:</t>
  </si>
  <si>
    <t>Of which:</t>
  </si>
  <si>
    <t xml:space="preserve">Тэтгэврийн даатгалын сангийн </t>
  </si>
  <si>
    <t>Retirement insurance fund</t>
  </si>
  <si>
    <t>Тэтгэмжийн даатгалын сангийн</t>
  </si>
  <si>
    <t>Benefit insurance fund</t>
  </si>
  <si>
    <t xml:space="preserve">Эрүүл мэндийн даатгалын сангийн </t>
  </si>
  <si>
    <t>Health insurance fund</t>
  </si>
  <si>
    <t>ҮОМШӨ*-ний даатгалын сангийн</t>
  </si>
  <si>
    <t>IAOD* insurance fund</t>
  </si>
  <si>
    <t>Ажилгүйдлийн даатгалын сангийн</t>
  </si>
  <si>
    <t>Unemployment insurance fund</t>
  </si>
  <si>
    <t>Нийгмийн даатгалын сангийн зарлага, сая.төг</t>
  </si>
  <si>
    <t>Expenditure of social insurance fund, mln.tog</t>
  </si>
  <si>
    <t>Тайлбар:ҮОМШӨ*-үйлдвэрлэлийн осол мэргэжлээс шалтгаалах өвчин</t>
  </si>
  <si>
    <t>Note:IAOD* -industrial accident and occupational disease</t>
  </si>
  <si>
    <t>Нийгмийн даатгалаас олгосон тэтгэвэр, тэтгэмжийн хэмжээ сая.төг</t>
  </si>
  <si>
    <t>Provided social insurance, pensions and benefits mln.tog</t>
  </si>
  <si>
    <t xml:space="preserve">Тэтгэврийн даатгалын сангаас олгосон тэтгэвэр сая төг </t>
  </si>
  <si>
    <t>Pension from the Pension Insurance mln. tog</t>
  </si>
  <si>
    <t>Өндөр настны</t>
  </si>
  <si>
    <t>Retirement</t>
  </si>
  <si>
    <t>Хөгжлийн бэрхшээлтэй иргэдийн</t>
  </si>
  <si>
    <t>Disabled pensions</t>
  </si>
  <si>
    <t>Тэжээгчээ алдсаны</t>
  </si>
  <si>
    <t>Breadwinner loss pension</t>
  </si>
  <si>
    <t>Цэргийн</t>
  </si>
  <si>
    <t>Military</t>
  </si>
  <si>
    <t>Тэтгэмжийн даатгалын сангаас олгосон тэтгэмж сая.төг</t>
  </si>
  <si>
    <t>Disability insurance benefits provided mln.tog</t>
  </si>
  <si>
    <t>Хөдөлмөрийн чадвараа түр алдсаны</t>
  </si>
  <si>
    <t xml:space="preserve">Temporary incapacity </t>
  </si>
  <si>
    <t>Жирэмсэн ба амаржсаны</t>
  </si>
  <si>
    <t>Pregnancy and childbirth</t>
  </si>
  <si>
    <t xml:space="preserve">Оршуулгын </t>
  </si>
  <si>
    <t>Funeral</t>
  </si>
  <si>
    <t>Өвчтөн сахисны</t>
  </si>
  <si>
    <t>Keeping the patient</t>
  </si>
  <si>
    <t>8. БҮРТГЭЛТЭЙ АЖИЛГҮЙЧҮҮД</t>
  </si>
  <si>
    <t>8. REGISTERED UNEMPLOYMENT</t>
  </si>
  <si>
    <t>8.1. Бүртгэлтэй ажилгүйчүүдийн тоо, шалтгаанаар</t>
  </si>
  <si>
    <t xml:space="preserve">            8.1. Number of registered unemployed people, by causes</t>
  </si>
  <si>
    <t>Бүгд</t>
  </si>
  <si>
    <t>Үүнээс: эмэгтэй</t>
  </si>
  <si>
    <t>Of which : women</t>
  </si>
  <si>
    <t>1. Өмнөх сарын эцэст байсан ажилгүйчүүд-бүгд</t>
  </si>
  <si>
    <t xml:space="preserve"> 1. Unemployed people at the end of the previous month</t>
  </si>
  <si>
    <t>2. Тайлант сард нэмэгдсэн ажилгүйчүүд-бүгд</t>
  </si>
  <si>
    <t xml:space="preserve"> 2. Increase of unemployment at the particular month</t>
  </si>
  <si>
    <t xml:space="preserve">     Үүнээс: орон тооны цомхтголоор</t>
  </si>
  <si>
    <t xml:space="preserve"> Of which: by the reduction of the vacancies on the staff</t>
  </si>
  <si>
    <t xml:space="preserve">             - байгууллага татан буугдсан</t>
  </si>
  <si>
    <t xml:space="preserve">                - institutions abolished</t>
  </si>
  <si>
    <t xml:space="preserve">             - өөр газраас шилжиж ирсэн</t>
  </si>
  <si>
    <t xml:space="preserve">                - migrants</t>
  </si>
  <si>
    <t xml:space="preserve">             - сургууль төгссөн</t>
  </si>
  <si>
    <t xml:space="preserve">                - graduated any school</t>
  </si>
  <si>
    <t xml:space="preserve">             - цэргээс халагдсан</t>
  </si>
  <si>
    <t xml:space="preserve">                - retired from the army</t>
  </si>
  <si>
    <t xml:space="preserve">             - Мэргэжил ур чадвараа нэмэгдүүлэн ашиг орлого         нэмэгдүүлэх</t>
  </si>
  <si>
    <t xml:space="preserve">                - professional job not available</t>
  </si>
  <si>
    <t xml:space="preserve">             - цалин багатайгаас</t>
  </si>
  <si>
    <t xml:space="preserve">                - less salary and wages</t>
  </si>
  <si>
    <t xml:space="preserve">             - бусад</t>
  </si>
  <si>
    <t xml:space="preserve">                - other</t>
  </si>
  <si>
    <t>3. Тайлант сард идэвхгүй болсон ажил хайгч</t>
  </si>
  <si>
    <t>4.Тайлант сард ажилд орсон ажилгүйчүүд</t>
  </si>
  <si>
    <t xml:space="preserve"> 3.Unemployed entered into work on the particular month</t>
  </si>
  <si>
    <t xml:space="preserve">    Үүнээс : -улсын үйлдвэрийн газар</t>
  </si>
  <si>
    <t xml:space="preserve"> Of which:  -  state-owned enterprises</t>
  </si>
  <si>
    <t xml:space="preserve">                  - төрийн төсөвт байгууллага</t>
  </si>
  <si>
    <t xml:space="preserve">                  - governmental budgetary institutions</t>
  </si>
  <si>
    <t xml:space="preserve">                  - нөхөрлөл, компани</t>
  </si>
  <si>
    <t xml:space="preserve">                  - partnerships and companies</t>
  </si>
  <si>
    <t xml:space="preserve">                  - хоршоо</t>
  </si>
  <si>
    <t xml:space="preserve">                  - cooperatives</t>
  </si>
  <si>
    <t xml:space="preserve">                  - бусад</t>
  </si>
  <si>
    <t xml:space="preserve">                  - other</t>
  </si>
  <si>
    <t>5. Тайлант сарын эцэст байгаа ажилгүйчүүд- бүгд</t>
  </si>
  <si>
    <t xml:space="preserve"> Unemployed people at the end of the particular month</t>
  </si>
  <si>
    <t>Үүнээс: насны бүлгээр</t>
  </si>
  <si>
    <t xml:space="preserve"> Of which ; by age group</t>
  </si>
  <si>
    <t>16-24</t>
  </si>
  <si>
    <t>25-34</t>
  </si>
  <si>
    <t>35-44</t>
  </si>
  <si>
    <t>45-60</t>
  </si>
  <si>
    <t xml:space="preserve">8.2. Бүртгэлтэйажилгүйчүүд, сумаар      </t>
  </si>
  <si>
    <t>8.2. Regestered unemployment, by soums</t>
  </si>
  <si>
    <t>8.3 Бүртгэлтэй ажилгүйчүүд, боловсролоор</t>
  </si>
  <si>
    <t>2003,12,03</t>
  </si>
  <si>
    <t>Сум</t>
  </si>
  <si>
    <r>
      <t xml:space="preserve"> </t>
    </r>
    <r>
      <rPr>
        <i/>
        <sz val="8"/>
        <rFont val="Arial"/>
        <family val="2"/>
      </rPr>
      <t>Soum</t>
    </r>
  </si>
  <si>
    <t>2016/2015 %</t>
  </si>
  <si>
    <t>Өсөлт, бууралт</t>
  </si>
  <si>
    <t>8.3 Registered unemployment, by education levels</t>
  </si>
  <si>
    <t xml:space="preserve">      (+, -)</t>
  </si>
  <si>
    <t>Үүнээс: эм</t>
  </si>
  <si>
    <t xml:space="preserve">  Increase +</t>
  </si>
  <si>
    <t>2015. XI</t>
  </si>
  <si>
    <t>Зөрүү +,-</t>
  </si>
  <si>
    <t>women</t>
  </si>
  <si>
    <t xml:space="preserve">  Decrease -</t>
  </si>
  <si>
    <t>Differences +, -</t>
  </si>
  <si>
    <t>Их</t>
  </si>
  <si>
    <t>Ажилгүйчүүд- бүгд</t>
  </si>
  <si>
    <t>Чу</t>
  </si>
  <si>
    <t>Unemployed people - total</t>
  </si>
  <si>
    <t>Хн</t>
  </si>
  <si>
    <t>Та</t>
  </si>
  <si>
    <t>Өу</t>
  </si>
  <si>
    <t>Боловсролын түвшингээр</t>
  </si>
  <si>
    <t>Эм</t>
  </si>
  <si>
    <t>By educational levels</t>
  </si>
  <si>
    <t>Жа</t>
  </si>
  <si>
    <r>
      <t xml:space="preserve">     - Дээд </t>
    </r>
    <r>
      <rPr>
        <i/>
        <sz val="8"/>
        <rFont val="Arial"/>
        <family val="2"/>
      </rPr>
      <t>high</t>
    </r>
  </si>
  <si>
    <t>Цц</t>
  </si>
  <si>
    <r>
      <t xml:space="preserve">     - Тусгай дунд </t>
    </r>
    <r>
      <rPr>
        <i/>
        <sz val="8"/>
        <rFont val="Arial"/>
        <family val="2"/>
      </rPr>
      <t>specialized secondary</t>
    </r>
  </si>
  <si>
    <t>Хр</t>
  </si>
  <si>
    <t xml:space="preserve">     - Мэргэжлийн анхан шатны</t>
  </si>
  <si>
    <t>Бц</t>
  </si>
  <si>
    <t xml:space="preserve">       primary vocational training</t>
  </si>
  <si>
    <t>Өл</t>
  </si>
  <si>
    <r>
      <t xml:space="preserve">     - бүрэн дунд </t>
    </r>
    <r>
      <rPr>
        <i/>
        <sz val="8"/>
        <rFont val="Arial"/>
        <family val="2"/>
      </rPr>
      <t>secondary I</t>
    </r>
  </si>
  <si>
    <t>Өг</t>
  </si>
  <si>
    <r>
      <t xml:space="preserve">     - бүрэн бус дунд </t>
    </r>
    <r>
      <rPr>
        <i/>
        <sz val="8"/>
        <rFont val="Arial"/>
        <family val="2"/>
      </rPr>
      <t>secondary II</t>
    </r>
  </si>
  <si>
    <t>Хш</t>
  </si>
  <si>
    <r>
      <t xml:space="preserve">     - бага </t>
    </r>
    <r>
      <rPr>
        <i/>
        <sz val="8"/>
        <rFont val="Arial"/>
        <family val="2"/>
      </rPr>
      <t xml:space="preserve"> primary</t>
    </r>
  </si>
  <si>
    <t>Хт</t>
  </si>
  <si>
    <r>
      <t xml:space="preserve">     - боловсролгүй  </t>
    </r>
    <r>
      <rPr>
        <i/>
        <sz val="8"/>
        <rFont val="Arial"/>
        <family val="2"/>
      </rPr>
      <t>uneducated</t>
    </r>
  </si>
  <si>
    <t>Цн</t>
  </si>
  <si>
    <t>Тө</t>
  </si>
  <si>
    <t>Бу</t>
  </si>
  <si>
    <t>Эбу</t>
  </si>
  <si>
    <t>Цр</t>
  </si>
  <si>
    <t>Эх сурвалж: Хөдөлмөрийн хэлтсийн мэдээгээр</t>
  </si>
  <si>
    <t>8.2. Øèíýýð áèé áîëãîñîí àæëûí áàéðíû ìýäýý</t>
  </si>
  <si>
    <t>Ñóìûí íýð</t>
  </si>
  <si>
    <t>¯¿íýýñ: Ýäèéí çàñãèéí ¿éë àæèëëàãààíû ñàëáàðààð</t>
  </si>
  <si>
    <t>ÕÀÀ, àí àãíóóð, îéí àæ àõóé, çàãàñ àãíóóð</t>
  </si>
  <si>
    <t>Áîëîâñðóóëàõ ¿éëäâýð</t>
  </si>
  <si>
    <t>Áàðèëãà</t>
  </si>
  <si>
    <t>Áººíèé áîëîí æèæèãëýí õóäëàäàà, ãýð àõóéí áàðààíû çàñâàðëàõ ¿éë÷èëãýý</t>
  </si>
  <si>
    <t>Çî÷èä áóóäàë, çîîãèéí ãàçàð</t>
  </si>
  <si>
    <t xml:space="preserve">Мэдээлэл холбоо </t>
  </si>
  <si>
    <t xml:space="preserve">Ñàíõ¿¿ãèéí ã¿éëãýý õèéõ ¿éë àæèëëàãàà </t>
  </si>
  <si>
    <t>Захиргааны болон дэмжлэг үзүүлжх үйл ажиллагаа</t>
  </si>
  <si>
    <t>Òºðèéí óäèðäëàãà, áàòëàí õàìãààëàõ, àëáàí æóðìûí øààðäëàãà</t>
  </si>
  <si>
    <t>Áîëîâñðîë</t>
  </si>
  <si>
    <t>Ýð¿¿ë ìýíä, íèéãìèéí õàëàìæ</t>
  </si>
  <si>
    <t>Урлаг, үзвэр, тоглоом наадам</t>
  </si>
  <si>
    <t>Үйлчилгээний бусад үйл ажиллагаа</t>
  </si>
  <si>
    <t>Íèéãýì áèå õ¿íä ¿ç¿¿ëýõ áóñàä ¿éë÷èëãýý</t>
  </si>
  <si>
    <t>Ихтамир</t>
  </si>
  <si>
    <t>Цэнхэр</t>
  </si>
  <si>
    <t>ӨОМҮ</t>
  </si>
  <si>
    <t xml:space="preserve">     </t>
  </si>
  <si>
    <t xml:space="preserve">  </t>
  </si>
  <si>
    <t xml:space="preserve">                                  12.1. ÒÝÝÂÝÐ ÕÎËÁÎÎÍÛ ÑÀËÁÀÐ</t>
  </si>
  <si>
    <t xml:space="preserve">           ¯ç¿¿ëýëò¿¿ä</t>
  </si>
  <si>
    <t>õýìæèõ</t>
  </si>
  <si>
    <t xml:space="preserve">                                  12.1. TRANSPORT AND COMMUNICATION</t>
  </si>
  <si>
    <t xml:space="preserve">            Indicators</t>
  </si>
  <si>
    <r>
      <t xml:space="preserve">  Ã¿éöýòãýë / </t>
    </r>
    <r>
      <rPr>
        <i/>
        <sz val="8"/>
        <rFont val="Arial Mon"/>
        <family val="2"/>
      </rPr>
      <t>Åxecution</t>
    </r>
  </si>
  <si>
    <t>ìÿí.õ¿í.êì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</si>
  <si>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</si>
  <si>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>ìÿí.õ¿í</t>
  </si>
  <si>
    <t>ñàðûí</t>
  </si>
  <si>
    <t xml:space="preserve">Çîð÷èã÷ ýðãýëò </t>
  </si>
  <si>
    <t>Passenger turnover</t>
  </si>
  <si>
    <t>thous.per.km</t>
  </si>
  <si>
    <t>ìÿí.òí.êì</t>
  </si>
  <si>
    <t xml:space="preserve">Çîð÷èã÷èä </t>
  </si>
  <si>
    <t>Carried passengers</t>
  </si>
  <si>
    <t>thous.person</t>
  </si>
  <si>
    <t>ìÿí.òí</t>
  </si>
  <si>
    <t xml:space="preserve"> Íèéò à÷àà ýðãýëò </t>
  </si>
  <si>
    <t>Freight turhover</t>
  </si>
  <si>
    <t>thous.t.km</t>
  </si>
  <si>
    <t xml:space="preserve">Òýýñýí à÷àà </t>
  </si>
  <si>
    <t>Carried freight</t>
  </si>
  <si>
    <t>thous.t</t>
  </si>
  <si>
    <t xml:space="preserve">Îðëîãî </t>
  </si>
  <si>
    <t>Revenue</t>
  </si>
  <si>
    <t xml:space="preserve"> - Үүнээс  хувиараа хөдөлмөр эрхлэгчдийн</t>
  </si>
  <si>
    <t>Out of which: self employed persons</t>
  </si>
  <si>
    <t xml:space="preserve"> - À÷àà ýðãýëò </t>
  </si>
  <si>
    <t>Freight turnover</t>
  </si>
  <si>
    <t xml:space="preserve">  -Òýýñýí à÷àà </t>
  </si>
  <si>
    <t xml:space="preserve">   - Îðëîãî á¿ãä  </t>
  </si>
  <si>
    <t>Revenue - total</t>
  </si>
  <si>
    <t xml:space="preserve"> Õîëáîîíû íèéò îðëîãî </t>
  </si>
  <si>
    <t>Revenue of communication</t>
  </si>
  <si>
    <t>¿¿íýýñ õ¿í àìààñ</t>
  </si>
  <si>
    <t xml:space="preserve">Of which: income from individuals </t>
  </si>
  <si>
    <t xml:space="preserve"> Èëãýýëò   </t>
  </si>
  <si>
    <t>Parcel</t>
  </si>
  <si>
    <t xml:space="preserve">Õýâëýë,õóäàëäàà </t>
  </si>
  <si>
    <t>Sale of newspaper</t>
  </si>
  <si>
    <t>Øóóäàíãèéí õàéðöàã</t>
  </si>
  <si>
    <t>Post boxes</t>
  </si>
  <si>
    <t>¯íýò öààñ</t>
  </si>
  <si>
    <t>Securities</t>
  </si>
  <si>
    <t xml:space="preserve">Òåëåôîí öýã </t>
  </si>
  <si>
    <t>Number telephones</t>
  </si>
  <si>
    <t>piece</t>
  </si>
  <si>
    <t>Êàáåëèéí òåëåâèç</t>
  </si>
  <si>
    <t>Wired radio outlets</t>
  </si>
  <si>
    <t>Õóãàöàà Periods</t>
  </si>
  <si>
    <t>Íèéò ä¿í Total</t>
  </si>
  <si>
    <t>Õ¿íñ, óíäààíû Food and beverage</t>
  </si>
  <si>
    <t xml:space="preserve">  Õýâëýëèéí Printing and publishing</t>
  </si>
  <si>
    <t>Öàõèëãààí, äóëààí Electricity, thermal energy</t>
  </si>
  <si>
    <t>Ìîä, ìîäîí ýäëýë Wood &amp; wooden products</t>
  </si>
  <si>
    <t>Ãóòàë, õóâöàñ Footwear and wearing</t>
  </si>
  <si>
    <t xml:space="preserve">  Áóñàä Other</t>
  </si>
</sst>
</file>

<file path=xl/styles.xml><?xml version="1.0" encoding="utf-8"?>
<styleSheet xmlns="http://schemas.openxmlformats.org/spreadsheetml/2006/main">
  <numFmts count="37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_-* #,##0.0_р_._-;\-* #,##0.0_р_._-;_-* &quot;-&quot;??_р_._-;_-@_-"/>
    <numFmt numFmtId="180" formatCode="0.0000000000"/>
    <numFmt numFmtId="181" formatCode="_ * #,##0.00_ ;_ * \-#,##0.00_ ;_ * &quot;-&quot;??_ ;_ @_ "/>
    <numFmt numFmtId="182" formatCode="_ * #,##0.0_ ;_ * \-#,##0.0_ ;_ * &quot;-&quot;??_ ;_ @_ "/>
    <numFmt numFmtId="183" formatCode="_ * #,##0_ ;_ * \-#,##0_ ;_ * &quot;-&quot;??_ ;_ @_ "/>
    <numFmt numFmtId="184" formatCode="_(* #,##0.0_);_(* \(#,##0.0\);_(* &quot;-&quot;?_);_(@_)"/>
    <numFmt numFmtId="185" formatCode="_-* #,##0_р_._-;\-* #,##0_р_._-;_-* &quot;-&quot;??_р_._-;_-@_-"/>
    <numFmt numFmtId="186" formatCode="&quot;True&quot;;&quot;True&quot;;&quot;False&quot;"/>
    <numFmt numFmtId="187" formatCode="[$-10409]0.000;\(0.000\)"/>
    <numFmt numFmtId="188" formatCode="_(* #,##0.0_);_(* \(#,##0.0\);_(* &quot;-&quot;??_);_(@_)"/>
    <numFmt numFmtId="189" formatCode="0.0_)"/>
    <numFmt numFmtId="190" formatCode="##########0.0"/>
    <numFmt numFmtId="191" formatCode="0.0000_)"/>
    <numFmt numFmtId="192" formatCode="0.00_);\(0.00\)"/>
  </numFmts>
  <fonts count="139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6"/>
      <name val="Arial Mon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vertAlign val="subscript"/>
      <sz val="8"/>
      <name val="Arial Mon"/>
      <family val="2"/>
    </font>
    <font>
      <i/>
      <sz val="8"/>
      <name val="Arial"/>
      <family val="2"/>
    </font>
    <font>
      <i/>
      <sz val="9"/>
      <name val="Arial Mon"/>
      <family val="2"/>
    </font>
    <font>
      <b/>
      <sz val="6"/>
      <name val="Arial Mon"/>
      <family val="2"/>
    </font>
    <font>
      <sz val="7"/>
      <name val="Arial"/>
      <family val="2"/>
    </font>
    <font>
      <i/>
      <sz val="7"/>
      <name val="Arial"/>
      <family val="2"/>
    </font>
    <font>
      <sz val="7.5"/>
      <name val="Arial Mon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2"/>
      <name val="Arial Mon"/>
      <family val="2"/>
    </font>
    <font>
      <sz val="9"/>
      <name val="Arial"/>
      <family val="2"/>
    </font>
    <font>
      <b/>
      <sz val="5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vertAlign val="superscript"/>
      <sz val="10"/>
      <name val="Arial Mon"/>
      <family val="2"/>
    </font>
    <font>
      <i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6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2"/>
    </font>
    <font>
      <b/>
      <sz val="8"/>
      <color indexed="8"/>
      <name val="Arial Mon"/>
      <family val="2"/>
    </font>
    <font>
      <sz val="8"/>
      <color indexed="8"/>
      <name val="Arial Mon"/>
      <family val="2"/>
    </font>
    <font>
      <sz val="7"/>
      <color indexed="8"/>
      <name val="Arial Mon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name val="Times New Roman"/>
      <family val="1"/>
    </font>
    <font>
      <sz val="10"/>
      <name val="Arial BSB"/>
      <family val="0"/>
    </font>
    <font>
      <b/>
      <sz val="10"/>
      <color indexed="10"/>
      <name val="Arial Mon"/>
      <family val="2"/>
    </font>
    <font>
      <sz val="8"/>
      <color indexed="36"/>
      <name val="Arial Mon"/>
      <family val="2"/>
    </font>
    <font>
      <b/>
      <sz val="10"/>
      <color indexed="17"/>
      <name val="Arial Mon"/>
      <family val="2"/>
    </font>
    <font>
      <sz val="8"/>
      <color indexed="12"/>
      <name val="Arial Mon"/>
      <family val="2"/>
    </font>
    <font>
      <sz val="8"/>
      <color indexed="17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sz val="10"/>
      <name val="Courier"/>
      <family val="3"/>
    </font>
    <font>
      <b/>
      <sz val="11"/>
      <name val="Arial Mon"/>
      <family val="2"/>
    </font>
    <font>
      <b/>
      <sz val="7.5"/>
      <color indexed="17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b/>
      <sz val="10"/>
      <color indexed="8"/>
      <name val="Arial Mon"/>
      <family val="2"/>
    </font>
    <font>
      <b/>
      <sz val="9"/>
      <color indexed="8"/>
      <name val="Arial Mon"/>
      <family val="2"/>
    </font>
    <font>
      <sz val="6"/>
      <color indexed="8"/>
      <name val="Arial Mon"/>
      <family val="2"/>
    </font>
    <font>
      <b/>
      <i/>
      <sz val="8"/>
      <name val="Arial"/>
      <family val="2"/>
    </font>
    <font>
      <b/>
      <sz val="12"/>
      <name val="Arial Mon"/>
      <family val="2"/>
    </font>
    <font>
      <i/>
      <sz val="8"/>
      <name val="Dutch M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 Mon"/>
      <family val="2"/>
    </font>
    <font>
      <sz val="8"/>
      <color theme="1"/>
      <name val="Arial Mon"/>
      <family val="2"/>
    </font>
    <font>
      <sz val="7"/>
      <color theme="1"/>
      <name val="Arial Mon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theme="1"/>
      <name val="Calibri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b/>
      <sz val="10"/>
      <color theme="1"/>
      <name val="Arial Mon"/>
      <family val="2"/>
    </font>
    <font>
      <b/>
      <sz val="9"/>
      <color theme="1"/>
      <name val="Arial Mon"/>
      <family val="2"/>
    </font>
    <font>
      <sz val="6"/>
      <color theme="1"/>
      <name val="Arial Mo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9" fillId="26" borderId="0" applyNumberFormat="0" applyBorder="0" applyAlignment="0" applyProtection="0"/>
    <xf numFmtId="0" fontId="110" fillId="27" borderId="1" applyNumberFormat="0" applyAlignment="0" applyProtection="0"/>
    <xf numFmtId="0" fontId="11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7" fillId="30" borderId="1" applyNumberFormat="0" applyAlignment="0" applyProtection="0"/>
    <xf numFmtId="0" fontId="118" fillId="0" borderId="6" applyNumberFormat="0" applyFill="0" applyAlignment="0" applyProtection="0"/>
    <xf numFmtId="0" fontId="11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6" fontId="9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0" fillId="27" borderId="8" applyNumberFormat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21" fillId="0" borderId="17" xfId="0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25" fillId="0" borderId="0" xfId="0" applyFont="1" applyAlignment="1">
      <alignment/>
    </xf>
    <xf numFmtId="176" fontId="7" fillId="0" borderId="0" xfId="0" applyNumberFormat="1" applyFont="1" applyAlignment="1">
      <alignment horizontal="right"/>
    </xf>
    <xf numFmtId="176" fontId="7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6" fontId="19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176" fontId="19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7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5" xfId="0" applyFont="1" applyBorder="1" applyAlignment="1">
      <alignment/>
    </xf>
    <xf numFmtId="176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176" fontId="30" fillId="0" borderId="0" xfId="0" applyNumberFormat="1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0" xfId="0" applyFont="1" applyAlignment="1">
      <alignment/>
    </xf>
    <xf numFmtId="0" fontId="30" fillId="0" borderId="13" xfId="0" applyFont="1" applyBorder="1" applyAlignment="1">
      <alignment/>
    </xf>
    <xf numFmtId="176" fontId="30" fillId="0" borderId="17" xfId="0" applyNumberFormat="1" applyFont="1" applyBorder="1" applyAlignment="1">
      <alignment/>
    </xf>
    <xf numFmtId="0" fontId="6" fillId="0" borderId="20" xfId="0" applyFont="1" applyBorder="1" applyAlignment="1">
      <alignment horizontal="left" vertical="justify"/>
    </xf>
    <xf numFmtId="0" fontId="6" fillId="0" borderId="18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19" xfId="0" applyFont="1" applyBorder="1" applyAlignment="1">
      <alignment horizontal="left" vertical="justify"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 vertical="justify"/>
    </xf>
    <xf numFmtId="176" fontId="7" fillId="0" borderId="17" xfId="0" applyNumberFormat="1" applyFont="1" applyBorder="1" applyAlignment="1">
      <alignment/>
    </xf>
    <xf numFmtId="176" fontId="7" fillId="0" borderId="22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6" fontId="11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176" fontId="0" fillId="0" borderId="0" xfId="0" applyNumberFormat="1" applyAlignment="1">
      <alignment horizontal="right"/>
    </xf>
    <xf numFmtId="179" fontId="7" fillId="0" borderId="0" xfId="67" applyNumberFormat="1" applyFont="1" applyAlignment="1">
      <alignment/>
    </xf>
    <xf numFmtId="0" fontId="10" fillId="0" borderId="0" xfId="124" applyFont="1" applyFill="1" applyBorder="1">
      <alignment/>
      <protection/>
    </xf>
    <xf numFmtId="0" fontId="23" fillId="0" borderId="0" xfId="290" applyFont="1" applyFill="1" applyBorder="1">
      <alignment/>
      <protection/>
    </xf>
    <xf numFmtId="0" fontId="23" fillId="0" borderId="0" xfId="290" applyFont="1" applyFill="1">
      <alignment/>
      <protection/>
    </xf>
    <xf numFmtId="0" fontId="6" fillId="0" borderId="0" xfId="290" applyFont="1" applyFill="1" applyBorder="1">
      <alignment/>
      <protection/>
    </xf>
    <xf numFmtId="0" fontId="23" fillId="0" borderId="0" xfId="124" applyFont="1" applyFill="1" applyBorder="1" applyAlignment="1">
      <alignment horizontal="center" vertical="center" wrapText="1"/>
      <protection/>
    </xf>
    <xf numFmtId="0" fontId="23" fillId="0" borderId="0" xfId="290" applyFont="1" applyFill="1" applyBorder="1" applyAlignment="1">
      <alignment horizontal="center" vertical="center" wrapText="1"/>
      <protection/>
    </xf>
    <xf numFmtId="0" fontId="23" fillId="0" borderId="0" xfId="290" applyFont="1" applyFill="1" applyBorder="1" applyAlignment="1">
      <alignment horizontal="left"/>
      <protection/>
    </xf>
    <xf numFmtId="14" fontId="23" fillId="0" borderId="0" xfId="290" applyNumberFormat="1" applyFont="1" applyFill="1" applyBorder="1">
      <alignment/>
      <protection/>
    </xf>
    <xf numFmtId="0" fontId="23" fillId="0" borderId="0" xfId="124" applyFont="1" applyFill="1">
      <alignment/>
      <protection/>
    </xf>
    <xf numFmtId="0" fontId="24" fillId="0" borderId="0" xfId="290" applyFont="1" applyFill="1" applyBorder="1">
      <alignment/>
      <protection/>
    </xf>
    <xf numFmtId="0" fontId="23" fillId="0" borderId="0" xfId="124" applyFont="1" applyFill="1" applyBorder="1">
      <alignment/>
      <protection/>
    </xf>
    <xf numFmtId="0" fontId="6" fillId="0" borderId="0" xfId="290" applyFont="1" applyFill="1">
      <alignment/>
      <protection/>
    </xf>
    <xf numFmtId="0" fontId="23" fillId="0" borderId="17" xfId="290" applyFont="1" applyFill="1" applyBorder="1">
      <alignment/>
      <protection/>
    </xf>
    <xf numFmtId="0" fontId="6" fillId="0" borderId="17" xfId="290" applyFont="1" applyFill="1" applyBorder="1">
      <alignment/>
      <protection/>
    </xf>
    <xf numFmtId="14" fontId="23" fillId="0" borderId="17" xfId="290" applyNumberFormat="1" applyFont="1" applyFill="1" applyBorder="1">
      <alignment/>
      <protection/>
    </xf>
    <xf numFmtId="0" fontId="23" fillId="0" borderId="17" xfId="290" applyFont="1" applyFill="1" applyBorder="1" applyAlignment="1">
      <alignment horizontal="left"/>
      <protection/>
    </xf>
    <xf numFmtId="0" fontId="23" fillId="0" borderId="12" xfId="290" applyFont="1" applyFill="1" applyBorder="1">
      <alignment/>
      <protection/>
    </xf>
    <xf numFmtId="0" fontId="23" fillId="0" borderId="20" xfId="290" applyFont="1" applyFill="1" applyBorder="1">
      <alignment/>
      <protection/>
    </xf>
    <xf numFmtId="0" fontId="23" fillId="0" borderId="22" xfId="290" applyFont="1" applyFill="1" applyBorder="1" applyAlignment="1">
      <alignment horizontal="center" vertical="center" wrapText="1"/>
      <protection/>
    </xf>
    <xf numFmtId="0" fontId="23" fillId="0" borderId="0" xfId="290" applyFont="1" applyFill="1" applyBorder="1" applyAlignment="1">
      <alignment/>
      <protection/>
    </xf>
    <xf numFmtId="0" fontId="23" fillId="0" borderId="0" xfId="124" applyFont="1" applyFill="1" applyBorder="1" applyAlignment="1">
      <alignment horizontal="center" vertical="center"/>
      <protection/>
    </xf>
    <xf numFmtId="0" fontId="23" fillId="0" borderId="0" xfId="124" applyFont="1" applyFill="1" applyBorder="1" applyAlignment="1">
      <alignment/>
      <protection/>
    </xf>
    <xf numFmtId="0" fontId="23" fillId="0" borderId="0" xfId="290" applyFont="1" applyFill="1" applyBorder="1" applyAlignment="1">
      <alignment horizontal="center" vertical="center"/>
      <protection/>
    </xf>
    <xf numFmtId="0" fontId="37" fillId="0" borderId="18" xfId="290" applyFont="1" applyFill="1" applyBorder="1" applyAlignment="1">
      <alignment horizontal="center" vertical="center"/>
      <protection/>
    </xf>
    <xf numFmtId="0" fontId="23" fillId="0" borderId="0" xfId="124" applyFont="1" applyFill="1" applyBorder="1" applyAlignment="1">
      <alignment horizontal="left" vertical="center" wrapText="1"/>
      <protection/>
    </xf>
    <xf numFmtId="0" fontId="6" fillId="0" borderId="0" xfId="124" applyFont="1" applyFill="1" applyBorder="1" applyAlignment="1">
      <alignment horizontal="center" vertical="center" wrapText="1"/>
      <protection/>
    </xf>
    <xf numFmtId="0" fontId="23" fillId="0" borderId="0" xfId="290" applyFont="1" applyFill="1" applyBorder="1" applyAlignment="1">
      <alignment horizontal="center"/>
      <protection/>
    </xf>
    <xf numFmtId="0" fontId="23" fillId="0" borderId="11" xfId="290" applyFont="1" applyFill="1" applyBorder="1" applyAlignment="1">
      <alignment horizontal="center"/>
      <protection/>
    </xf>
    <xf numFmtId="0" fontId="23" fillId="0" borderId="12" xfId="290" applyFont="1" applyFill="1" applyBorder="1" applyAlignment="1">
      <alignment horizontal="center"/>
      <protection/>
    </xf>
    <xf numFmtId="0" fontId="23" fillId="0" borderId="20" xfId="290" applyFont="1" applyFill="1" applyBorder="1" applyAlignment="1">
      <alignment horizontal="center"/>
      <protection/>
    </xf>
    <xf numFmtId="0" fontId="6" fillId="0" borderId="11" xfId="290" applyFont="1" applyFill="1" applyBorder="1" applyAlignment="1">
      <alignment horizontal="center"/>
      <protection/>
    </xf>
    <xf numFmtId="0" fontId="6" fillId="0" borderId="12" xfId="290" applyFont="1" applyFill="1" applyBorder="1" applyAlignment="1">
      <alignment horizontal="center"/>
      <protection/>
    </xf>
    <xf numFmtId="0" fontId="23" fillId="0" borderId="12" xfId="290" applyFont="1" applyFill="1" applyBorder="1" applyAlignment="1">
      <alignment horizontal="left"/>
      <protection/>
    </xf>
    <xf numFmtId="0" fontId="23" fillId="0" borderId="19" xfId="290" applyFont="1" applyFill="1" applyBorder="1">
      <alignment/>
      <protection/>
    </xf>
    <xf numFmtId="0" fontId="37" fillId="0" borderId="16" xfId="290" applyFont="1" applyFill="1" applyBorder="1" applyAlignment="1">
      <alignment horizontal="center"/>
      <protection/>
    </xf>
    <xf numFmtId="0" fontId="37" fillId="0" borderId="17" xfId="290" applyFont="1" applyFill="1" applyBorder="1" applyAlignment="1">
      <alignment horizontal="center"/>
      <protection/>
    </xf>
    <xf numFmtId="0" fontId="37" fillId="0" borderId="15" xfId="290" applyFont="1" applyFill="1" applyBorder="1" applyAlignment="1">
      <alignment horizontal="center"/>
      <protection/>
    </xf>
    <xf numFmtId="0" fontId="37" fillId="0" borderId="19" xfId="290" applyFont="1" applyFill="1" applyBorder="1" applyAlignment="1">
      <alignment horizontal="center"/>
      <protection/>
    </xf>
    <xf numFmtId="0" fontId="11" fillId="0" borderId="16" xfId="290" applyFont="1" applyFill="1" applyBorder="1" applyAlignment="1">
      <alignment horizontal="center"/>
      <protection/>
    </xf>
    <xf numFmtId="0" fontId="11" fillId="0" borderId="17" xfId="290" applyFont="1" applyFill="1" applyBorder="1" applyAlignment="1">
      <alignment horizontal="center"/>
      <protection/>
    </xf>
    <xf numFmtId="0" fontId="37" fillId="0" borderId="17" xfId="290" applyFont="1" applyFill="1" applyBorder="1" applyAlignment="1">
      <alignment horizontal="left"/>
      <protection/>
    </xf>
    <xf numFmtId="0" fontId="37" fillId="0" borderId="0" xfId="290" applyFont="1" applyFill="1" applyBorder="1" applyAlignment="1">
      <alignment horizontal="center"/>
      <protection/>
    </xf>
    <xf numFmtId="0" fontId="37" fillId="0" borderId="0" xfId="124" applyFont="1" applyFill="1" applyBorder="1" applyAlignment="1">
      <alignment horizontal="left"/>
      <protection/>
    </xf>
    <xf numFmtId="176" fontId="23" fillId="0" borderId="0" xfId="290" applyNumberFormat="1" applyFont="1" applyFill="1" applyBorder="1" applyAlignment="1">
      <alignment horizontal="right"/>
      <protection/>
    </xf>
    <xf numFmtId="176" fontId="23" fillId="0" borderId="0" xfId="290" applyNumberFormat="1" applyFont="1" applyFill="1" applyBorder="1">
      <alignment/>
      <protection/>
    </xf>
    <xf numFmtId="176" fontId="23" fillId="0" borderId="0" xfId="124" applyNumberFormat="1" applyFont="1" applyFill="1" applyBorder="1" applyAlignment="1">
      <alignment/>
      <protection/>
    </xf>
    <xf numFmtId="176" fontId="6" fillId="0" borderId="0" xfId="290" applyNumberFormat="1" applyFont="1" applyFill="1" applyBorder="1">
      <alignment/>
      <protection/>
    </xf>
    <xf numFmtId="176" fontId="23" fillId="0" borderId="0" xfId="124" applyNumberFormat="1" applyFont="1" applyFill="1" applyBorder="1">
      <alignment/>
      <protection/>
    </xf>
    <xf numFmtId="0" fontId="37" fillId="0" borderId="0" xfId="124" applyFont="1" applyFill="1" applyAlignment="1">
      <alignment horizontal="left"/>
      <protection/>
    </xf>
    <xf numFmtId="176" fontId="23" fillId="0" borderId="0" xfId="124" applyNumberFormat="1" applyFont="1" applyFill="1">
      <alignment/>
      <protection/>
    </xf>
    <xf numFmtId="0" fontId="23" fillId="0" borderId="0" xfId="124" applyFont="1" applyFill="1" applyAlignment="1">
      <alignment horizontal="left"/>
      <protection/>
    </xf>
    <xf numFmtId="176" fontId="6" fillId="0" borderId="0" xfId="124" applyNumberFormat="1" applyFont="1" applyFill="1">
      <alignment/>
      <protection/>
    </xf>
    <xf numFmtId="176" fontId="23" fillId="0" borderId="0" xfId="290" applyNumberFormat="1" applyFont="1" applyFill="1">
      <alignment/>
      <protection/>
    </xf>
    <xf numFmtId="176" fontId="23" fillId="0" borderId="0" xfId="124" applyNumberFormat="1" applyFont="1" applyFill="1" applyBorder="1" applyAlignment="1">
      <alignment horizontal="right"/>
      <protection/>
    </xf>
    <xf numFmtId="176" fontId="6" fillId="0" borderId="0" xfId="290" applyNumberFormat="1" applyFont="1" applyFill="1" applyBorder="1" applyAlignment="1">
      <alignment horizontal="right"/>
      <protection/>
    </xf>
    <xf numFmtId="176" fontId="7" fillId="0" borderId="0" xfId="290" applyNumberFormat="1" applyFont="1" applyFill="1" applyBorder="1">
      <alignment/>
      <protection/>
    </xf>
    <xf numFmtId="0" fontId="6" fillId="0" borderId="0" xfId="124" applyFont="1" applyFill="1" applyBorder="1">
      <alignment/>
      <protection/>
    </xf>
    <xf numFmtId="0" fontId="24" fillId="0" borderId="17" xfId="124" applyFont="1" applyFill="1" applyBorder="1">
      <alignment/>
      <protection/>
    </xf>
    <xf numFmtId="0" fontId="24" fillId="0" borderId="17" xfId="124" applyFont="1" applyFill="1" applyBorder="1" applyAlignment="1">
      <alignment horizontal="center"/>
      <protection/>
    </xf>
    <xf numFmtId="176" fontId="8" fillId="0" borderId="0" xfId="290" applyNumberFormat="1" applyFont="1" applyFill="1" applyBorder="1" applyAlignment="1">
      <alignment horizontal="right"/>
      <protection/>
    </xf>
    <xf numFmtId="176" fontId="24" fillId="0" borderId="17" xfId="290" applyNumberFormat="1" applyFont="1" applyFill="1" applyBorder="1">
      <alignment/>
      <protection/>
    </xf>
    <xf numFmtId="176" fontId="8" fillId="0" borderId="17" xfId="290" applyNumberFormat="1" applyFont="1" applyFill="1" applyBorder="1">
      <alignment/>
      <protection/>
    </xf>
    <xf numFmtId="0" fontId="8" fillId="0" borderId="17" xfId="124" applyFont="1" applyFill="1" applyBorder="1" applyAlignment="1">
      <alignment horizontal="center"/>
      <protection/>
    </xf>
    <xf numFmtId="176" fontId="38" fillId="0" borderId="17" xfId="290" applyNumberFormat="1" applyFont="1" applyFill="1" applyBorder="1">
      <alignment/>
      <protection/>
    </xf>
    <xf numFmtId="176" fontId="8" fillId="0" borderId="0" xfId="290" applyNumberFormat="1" applyFont="1" applyFill="1" applyBorder="1">
      <alignment/>
      <protection/>
    </xf>
    <xf numFmtId="176" fontId="24" fillId="0" borderId="0" xfId="290" applyNumberFormat="1" applyFont="1" applyFill="1" applyBorder="1">
      <alignment/>
      <protection/>
    </xf>
    <xf numFmtId="0" fontId="23" fillId="0" borderId="17" xfId="124" applyFont="1" applyFill="1" applyBorder="1">
      <alignment/>
      <protection/>
    </xf>
    <xf numFmtId="0" fontId="23" fillId="0" borderId="17" xfId="124" applyFont="1" applyFill="1" applyBorder="1" applyAlignment="1">
      <alignment horizontal="center"/>
      <protection/>
    </xf>
    <xf numFmtId="176" fontId="7" fillId="0" borderId="17" xfId="290" applyNumberFormat="1" applyFont="1" applyFill="1" applyBorder="1" applyAlignment="1">
      <alignment/>
      <protection/>
    </xf>
    <xf numFmtId="176" fontId="24" fillId="0" borderId="17" xfId="124" applyNumberFormat="1" applyFont="1" applyFill="1" applyBorder="1">
      <alignment/>
      <protection/>
    </xf>
    <xf numFmtId="176" fontId="8" fillId="0" borderId="17" xfId="124" applyNumberFormat="1" applyFont="1" applyFill="1" applyBorder="1">
      <alignment/>
      <protection/>
    </xf>
    <xf numFmtId="176" fontId="24" fillId="0" borderId="17" xfId="290" applyNumberFormat="1" applyFont="1" applyFill="1" applyBorder="1" applyAlignment="1">
      <alignment horizontal="right"/>
      <protection/>
    </xf>
    <xf numFmtId="0" fontId="24" fillId="0" borderId="0" xfId="124" applyFont="1" applyFill="1" applyBorder="1">
      <alignment/>
      <protection/>
    </xf>
    <xf numFmtId="0" fontId="24" fillId="0" borderId="0" xfId="124" applyFont="1" applyFill="1" applyBorder="1" applyAlignment="1">
      <alignment horizontal="center"/>
      <protection/>
    </xf>
    <xf numFmtId="0" fontId="6" fillId="0" borderId="0" xfId="124" applyFont="1" applyFill="1">
      <alignment/>
      <protection/>
    </xf>
    <xf numFmtId="176" fontId="6" fillId="0" borderId="0" xfId="290" applyNumberFormat="1" applyFont="1" applyFill="1">
      <alignment/>
      <protection/>
    </xf>
    <xf numFmtId="0" fontId="23" fillId="0" borderId="0" xfId="290" applyFont="1" applyFill="1" applyAlignment="1">
      <alignment horizontal="left"/>
      <protection/>
    </xf>
    <xf numFmtId="0" fontId="30" fillId="0" borderId="0" xfId="124" applyFont="1" applyAlignment="1">
      <alignment vertical="center" wrapText="1"/>
      <protection/>
    </xf>
    <xf numFmtId="0" fontId="30" fillId="0" borderId="0" xfId="124" applyFont="1">
      <alignment/>
      <protection/>
    </xf>
    <xf numFmtId="0" fontId="30" fillId="0" borderId="0" xfId="284" applyFont="1">
      <alignment/>
      <protection/>
    </xf>
    <xf numFmtId="0" fontId="30" fillId="0" borderId="0" xfId="284" applyFont="1" applyBorder="1">
      <alignment/>
      <protection/>
    </xf>
    <xf numFmtId="0" fontId="7" fillId="0" borderId="12" xfId="124" applyFont="1" applyBorder="1" applyAlignment="1">
      <alignment vertical="center" wrapText="1"/>
      <protection/>
    </xf>
    <xf numFmtId="0" fontId="16" fillId="0" borderId="0" xfId="124" applyFont="1" applyBorder="1" applyAlignment="1">
      <alignment vertical="center" wrapText="1"/>
      <protection/>
    </xf>
    <xf numFmtId="0" fontId="7" fillId="0" borderId="0" xfId="124" applyFont="1" applyBorder="1" applyAlignment="1">
      <alignment vertical="center" wrapText="1"/>
      <protection/>
    </xf>
    <xf numFmtId="0" fontId="7" fillId="0" borderId="17" xfId="124" applyFont="1" applyBorder="1" applyAlignment="1">
      <alignment vertical="center" wrapText="1"/>
      <protection/>
    </xf>
    <xf numFmtId="0" fontId="16" fillId="0" borderId="17" xfId="124" applyFont="1" applyBorder="1" applyAlignment="1">
      <alignment vertical="center" wrapText="1"/>
      <protection/>
    </xf>
    <xf numFmtId="0" fontId="36" fillId="0" borderId="0" xfId="284" applyFont="1" applyBorder="1">
      <alignment/>
      <protection/>
    </xf>
    <xf numFmtId="0" fontId="16" fillId="0" borderId="0" xfId="124" applyFont="1" applyBorder="1" applyAlignment="1">
      <alignment horizontal="left" vertical="center" wrapText="1"/>
      <protection/>
    </xf>
    <xf numFmtId="0" fontId="7" fillId="0" borderId="24" xfId="124" applyFont="1" applyBorder="1" applyAlignment="1">
      <alignment vertical="center" wrapText="1"/>
      <protection/>
    </xf>
    <xf numFmtId="0" fontId="16" fillId="0" borderId="24" xfId="124" applyFont="1" applyBorder="1" applyAlignment="1">
      <alignment horizontal="left"/>
      <protection/>
    </xf>
    <xf numFmtId="0" fontId="7" fillId="0" borderId="17" xfId="124" applyFont="1" applyBorder="1" applyAlignment="1">
      <alignment horizontal="left" vertical="center" wrapText="1"/>
      <protection/>
    </xf>
    <xf numFmtId="0" fontId="16" fillId="0" borderId="17" xfId="124" applyFont="1" applyBorder="1" applyAlignment="1">
      <alignment horizontal="left"/>
      <protection/>
    </xf>
    <xf numFmtId="176" fontId="31" fillId="0" borderId="0" xfId="124" applyNumberFormat="1" applyFont="1" applyBorder="1">
      <alignment/>
      <protection/>
    </xf>
    <xf numFmtId="0" fontId="30" fillId="0" borderId="0" xfId="284" applyFont="1" applyAlignment="1">
      <alignment vertical="center" wrapText="1"/>
      <protection/>
    </xf>
    <xf numFmtId="0" fontId="6" fillId="0" borderId="0" xfId="124" applyFont="1">
      <alignment/>
      <protection/>
    </xf>
    <xf numFmtId="0" fontId="8" fillId="0" borderId="0" xfId="124" applyFont="1">
      <alignment/>
      <protection/>
    </xf>
    <xf numFmtId="0" fontId="7" fillId="0" borderId="0" xfId="285" applyFont="1">
      <alignment/>
      <protection/>
    </xf>
    <xf numFmtId="0" fontId="6" fillId="0" borderId="0" xfId="285" applyFont="1">
      <alignment/>
      <protection/>
    </xf>
    <xf numFmtId="0" fontId="26" fillId="0" borderId="0" xfId="285" applyFont="1">
      <alignment/>
      <protection/>
    </xf>
    <xf numFmtId="0" fontId="8" fillId="0" borderId="0" xfId="285" applyFont="1">
      <alignment/>
      <protection/>
    </xf>
    <xf numFmtId="0" fontId="10" fillId="0" borderId="0" xfId="124" applyFont="1">
      <alignment/>
      <protection/>
    </xf>
    <xf numFmtId="0" fontId="27" fillId="0" borderId="0" xfId="285" applyFont="1">
      <alignment/>
      <protection/>
    </xf>
    <xf numFmtId="0" fontId="20" fillId="0" borderId="0" xfId="285" applyFont="1">
      <alignment/>
      <protection/>
    </xf>
    <xf numFmtId="0" fontId="10" fillId="0" borderId="12" xfId="285" applyFont="1" applyBorder="1">
      <alignment/>
      <protection/>
    </xf>
    <xf numFmtId="0" fontId="10" fillId="0" borderId="0" xfId="285" applyFont="1" applyBorder="1">
      <alignment/>
      <protection/>
    </xf>
    <xf numFmtId="0" fontId="11" fillId="0" borderId="14" xfId="285" applyFont="1" applyBorder="1" applyAlignment="1">
      <alignment horizontal="center"/>
      <protection/>
    </xf>
    <xf numFmtId="0" fontId="11" fillId="0" borderId="0" xfId="285" applyFont="1" applyBorder="1" applyAlignment="1">
      <alignment horizontal="left"/>
      <protection/>
    </xf>
    <xf numFmtId="0" fontId="6" fillId="0" borderId="14" xfId="285" applyFont="1" applyBorder="1" applyAlignment="1">
      <alignment horizontal="center"/>
      <protection/>
    </xf>
    <xf numFmtId="0" fontId="11" fillId="0" borderId="14" xfId="285" applyFont="1" applyBorder="1">
      <alignment/>
      <protection/>
    </xf>
    <xf numFmtId="0" fontId="11" fillId="0" borderId="0" xfId="124" applyFont="1">
      <alignment/>
      <protection/>
    </xf>
    <xf numFmtId="0" fontId="10" fillId="0" borderId="14" xfId="124" applyFont="1" applyBorder="1">
      <alignment/>
      <protection/>
    </xf>
    <xf numFmtId="0" fontId="10" fillId="0" borderId="17" xfId="285" applyFont="1" applyBorder="1">
      <alignment/>
      <protection/>
    </xf>
    <xf numFmtId="0" fontId="6" fillId="0" borderId="16" xfId="285" applyFont="1" applyBorder="1">
      <alignment/>
      <protection/>
    </xf>
    <xf numFmtId="0" fontId="6" fillId="0" borderId="17" xfId="285" applyFont="1" applyBorder="1">
      <alignment/>
      <protection/>
    </xf>
    <xf numFmtId="0" fontId="41" fillId="0" borderId="0" xfId="285" applyFont="1" applyAlignment="1">
      <alignment horizontal="left"/>
      <protection/>
    </xf>
    <xf numFmtId="0" fontId="10" fillId="0" borderId="0" xfId="124" applyFont="1" applyAlignment="1">
      <alignment wrapText="1"/>
      <protection/>
    </xf>
    <xf numFmtId="1" fontId="6" fillId="0" borderId="0" xfId="285" applyNumberFormat="1" applyFont="1">
      <alignment/>
      <protection/>
    </xf>
    <xf numFmtId="176" fontId="6" fillId="0" borderId="0" xfId="285" applyNumberFormat="1" applyFont="1">
      <alignment/>
      <protection/>
    </xf>
    <xf numFmtId="0" fontId="6" fillId="0" borderId="0" xfId="285" applyFont="1" applyBorder="1">
      <alignment/>
      <protection/>
    </xf>
    <xf numFmtId="176" fontId="6" fillId="0" borderId="0" xfId="285" applyNumberFormat="1" applyFont="1" applyBorder="1">
      <alignment/>
      <protection/>
    </xf>
    <xf numFmtId="0" fontId="6" fillId="0" borderId="0" xfId="285" applyFont="1" applyAlignment="1">
      <alignment/>
      <protection/>
    </xf>
    <xf numFmtId="1" fontId="6" fillId="0" borderId="0" xfId="285" applyNumberFormat="1" applyFont="1" applyBorder="1">
      <alignment/>
      <protection/>
    </xf>
    <xf numFmtId="0" fontId="8" fillId="0" borderId="17" xfId="285" applyFont="1" applyBorder="1">
      <alignment/>
      <protection/>
    </xf>
    <xf numFmtId="1" fontId="8" fillId="0" borderId="17" xfId="285" applyNumberFormat="1" applyFont="1" applyBorder="1">
      <alignment/>
      <protection/>
    </xf>
    <xf numFmtId="176" fontId="8" fillId="0" borderId="17" xfId="285" applyNumberFormat="1" applyFont="1" applyBorder="1">
      <alignment/>
      <protection/>
    </xf>
    <xf numFmtId="0" fontId="19" fillId="0" borderId="0" xfId="285" applyFont="1" applyBorder="1">
      <alignment/>
      <protection/>
    </xf>
    <xf numFmtId="1" fontId="19" fillId="0" borderId="0" xfId="285" applyNumberFormat="1" applyFont="1" applyBorder="1">
      <alignment/>
      <protection/>
    </xf>
    <xf numFmtId="176" fontId="19" fillId="0" borderId="0" xfId="285" applyNumberFormat="1" applyFont="1" applyBorder="1">
      <alignment/>
      <protection/>
    </xf>
    <xf numFmtId="176" fontId="8" fillId="0" borderId="0" xfId="285" applyNumberFormat="1" applyFont="1" applyBorder="1">
      <alignment/>
      <protection/>
    </xf>
    <xf numFmtId="0" fontId="8" fillId="0" borderId="0" xfId="285" applyFont="1" applyBorder="1">
      <alignment/>
      <protection/>
    </xf>
    <xf numFmtId="0" fontId="10" fillId="0" borderId="0" xfId="285" applyFont="1">
      <alignment/>
      <protection/>
    </xf>
    <xf numFmtId="0" fontId="6" fillId="0" borderId="0" xfId="285" applyFont="1" applyBorder="1" applyAlignment="1">
      <alignment horizontal="left" vertical="center"/>
      <protection/>
    </xf>
    <xf numFmtId="0" fontId="11" fillId="0" borderId="0" xfId="285" applyFont="1" applyBorder="1">
      <alignment/>
      <protection/>
    </xf>
    <xf numFmtId="0" fontId="11" fillId="0" borderId="0" xfId="285" applyFont="1">
      <alignment/>
      <protection/>
    </xf>
    <xf numFmtId="176" fontId="6" fillId="0" borderId="0" xfId="284" applyNumberFormat="1" applyFont="1" applyFill="1" applyBorder="1">
      <alignment/>
      <protection/>
    </xf>
    <xf numFmtId="0" fontId="39" fillId="0" borderId="0" xfId="124" applyFont="1" applyFill="1" applyBorder="1">
      <alignment/>
      <protection/>
    </xf>
    <xf numFmtId="0" fontId="42" fillId="0" borderId="0" xfId="124" applyFont="1" applyFill="1" applyBorder="1">
      <alignment/>
      <protection/>
    </xf>
    <xf numFmtId="176" fontId="39" fillId="0" borderId="0" xfId="124" applyNumberFormat="1" applyFont="1" applyFill="1" applyBorder="1">
      <alignment/>
      <protection/>
    </xf>
    <xf numFmtId="0" fontId="40" fillId="0" borderId="0" xfId="124" applyFont="1" applyFill="1" applyBorder="1">
      <alignment/>
      <protection/>
    </xf>
    <xf numFmtId="0" fontId="39" fillId="0" borderId="0" xfId="124" applyFont="1" applyFill="1">
      <alignment/>
      <protection/>
    </xf>
    <xf numFmtId="0" fontId="43" fillId="0" borderId="0" xfId="124" applyFont="1" applyFill="1" applyBorder="1">
      <alignment/>
      <protection/>
    </xf>
    <xf numFmtId="0" fontId="39" fillId="0" borderId="11" xfId="124" applyFont="1" applyFill="1" applyBorder="1" applyAlignment="1">
      <alignment horizontal="center"/>
      <protection/>
    </xf>
    <xf numFmtId="0" fontId="39" fillId="0" borderId="20" xfId="124" applyFont="1" applyFill="1" applyBorder="1" applyAlignment="1">
      <alignment horizontal="center"/>
      <protection/>
    </xf>
    <xf numFmtId="0" fontId="39" fillId="0" borderId="14" xfId="124" applyFont="1" applyFill="1" applyBorder="1" applyAlignment="1">
      <alignment horizontal="center"/>
      <protection/>
    </xf>
    <xf numFmtId="0" fontId="40" fillId="0" borderId="18" xfId="124" applyFont="1" applyFill="1" applyBorder="1" applyAlignment="1">
      <alignment horizontal="center"/>
      <protection/>
    </xf>
    <xf numFmtId="0" fontId="40" fillId="0" borderId="0" xfId="124" applyFont="1" applyFill="1" applyBorder="1" applyAlignment="1">
      <alignment horizontal="center" vertical="center"/>
      <protection/>
    </xf>
    <xf numFmtId="0" fontId="40" fillId="0" borderId="15" xfId="124" applyFont="1" applyFill="1" applyBorder="1" applyAlignment="1">
      <alignment horizontal="center" vertical="center"/>
      <protection/>
    </xf>
    <xf numFmtId="0" fontId="40" fillId="0" borderId="17" xfId="124" applyFont="1" applyFill="1" applyBorder="1" applyAlignment="1">
      <alignment horizontal="center" vertical="center"/>
      <protection/>
    </xf>
    <xf numFmtId="176" fontId="40" fillId="0" borderId="19" xfId="124" applyNumberFormat="1" applyFont="1" applyFill="1" applyBorder="1" applyAlignment="1">
      <alignment horizontal="center" vertical="center"/>
      <protection/>
    </xf>
    <xf numFmtId="0" fontId="39" fillId="0" borderId="18" xfId="124" applyFont="1" applyFill="1" applyBorder="1">
      <alignment/>
      <protection/>
    </xf>
    <xf numFmtId="0" fontId="39" fillId="0" borderId="14" xfId="124" applyFont="1" applyFill="1" applyBorder="1">
      <alignment/>
      <protection/>
    </xf>
    <xf numFmtId="0" fontId="39" fillId="0" borderId="18" xfId="124" applyFont="1" applyFill="1" applyBorder="1" applyAlignment="1">
      <alignment horizontal="center"/>
      <protection/>
    </xf>
    <xf numFmtId="0" fontId="39" fillId="0" borderId="16" xfId="124" applyFont="1" applyFill="1" applyBorder="1">
      <alignment/>
      <protection/>
    </xf>
    <xf numFmtId="0" fontId="39" fillId="0" borderId="19" xfId="124" applyFont="1" applyFill="1" applyBorder="1">
      <alignment/>
      <protection/>
    </xf>
    <xf numFmtId="0" fontId="39" fillId="0" borderId="12" xfId="124" applyFont="1" applyFill="1" applyBorder="1">
      <alignment/>
      <protection/>
    </xf>
    <xf numFmtId="0" fontId="40" fillId="0" borderId="0" xfId="124" applyFont="1" applyFill="1" applyBorder="1" applyAlignment="1">
      <alignment horizontal="left"/>
      <protection/>
    </xf>
    <xf numFmtId="176" fontId="39" fillId="0" borderId="0" xfId="124" applyNumberFormat="1" applyFont="1" applyFill="1">
      <alignment/>
      <protection/>
    </xf>
    <xf numFmtId="0" fontId="39" fillId="0" borderId="17" xfId="124" applyFont="1" applyFill="1" applyBorder="1">
      <alignment/>
      <protection/>
    </xf>
    <xf numFmtId="0" fontId="40" fillId="0" borderId="17" xfId="124" applyFont="1" applyFill="1" applyBorder="1" applyAlignment="1">
      <alignment horizontal="left"/>
      <protection/>
    </xf>
    <xf numFmtId="1" fontId="39" fillId="0" borderId="0" xfId="124" applyNumberFormat="1" applyFont="1" applyFill="1" applyBorder="1">
      <alignment/>
      <protection/>
    </xf>
    <xf numFmtId="0" fontId="40" fillId="0" borderId="15" xfId="124" applyFont="1" applyFill="1" applyBorder="1" applyAlignment="1">
      <alignment vertical="center"/>
      <protection/>
    </xf>
    <xf numFmtId="0" fontId="40" fillId="0" borderId="19" xfId="124" applyFont="1" applyFill="1" applyBorder="1" applyAlignment="1">
      <alignment vertical="center"/>
      <protection/>
    </xf>
    <xf numFmtId="0" fontId="39" fillId="0" borderId="0" xfId="124" applyFont="1" applyFill="1" applyAlignment="1">
      <alignment horizontal="center"/>
      <protection/>
    </xf>
    <xf numFmtId="0" fontId="40" fillId="0" borderId="12" xfId="124" applyFont="1" applyFill="1" applyBorder="1" applyAlignment="1">
      <alignment horizontal="left"/>
      <protection/>
    </xf>
    <xf numFmtId="0" fontId="39" fillId="0" borderId="0" xfId="124" applyFont="1" applyFill="1" applyAlignment="1">
      <alignment horizontal="right"/>
      <protection/>
    </xf>
    <xf numFmtId="0" fontId="8" fillId="0" borderId="23" xfId="124" applyFont="1" applyBorder="1">
      <alignment/>
      <protection/>
    </xf>
    <xf numFmtId="182" fontId="6" fillId="0" borderId="23" xfId="102" applyNumberFormat="1" applyFont="1" applyFill="1" applyBorder="1" applyAlignment="1">
      <alignment/>
    </xf>
    <xf numFmtId="182" fontId="6" fillId="0" borderId="23" xfId="102" applyNumberFormat="1" applyFont="1" applyBorder="1" applyAlignment="1">
      <alignment/>
    </xf>
    <xf numFmtId="0" fontId="6" fillId="0" borderId="23" xfId="124" applyFont="1" applyBorder="1" applyAlignment="1">
      <alignment vertical="center" wrapText="1"/>
      <protection/>
    </xf>
    <xf numFmtId="182" fontId="6" fillId="0" borderId="23" xfId="102" applyNumberFormat="1" applyFont="1" applyFill="1" applyBorder="1" applyAlignment="1">
      <alignment vertical="center" wrapText="1"/>
    </xf>
    <xf numFmtId="182" fontId="6" fillId="0" borderId="23" xfId="102" applyNumberFormat="1" applyFont="1" applyBorder="1" applyAlignment="1">
      <alignment vertical="center" wrapText="1"/>
    </xf>
    <xf numFmtId="0" fontId="6" fillId="0" borderId="23" xfId="124" applyFont="1" applyBorder="1">
      <alignment/>
      <protection/>
    </xf>
    <xf numFmtId="182" fontId="8" fillId="0" borderId="0" xfId="102" applyNumberFormat="1" applyFont="1" applyFill="1" applyAlignment="1">
      <alignment/>
    </xf>
    <xf numFmtId="182" fontId="8" fillId="0" borderId="0" xfId="102" applyNumberFormat="1" applyFont="1" applyAlignment="1">
      <alignment/>
    </xf>
    <xf numFmtId="182" fontId="7" fillId="0" borderId="23" xfId="102" applyNumberFormat="1" applyFont="1" applyFill="1" applyBorder="1" applyAlignment="1">
      <alignment/>
    </xf>
    <xf numFmtId="182" fontId="19" fillId="0" borderId="0" xfId="102" applyNumberFormat="1" applyFont="1" applyFill="1" applyAlignment="1">
      <alignment/>
    </xf>
    <xf numFmtId="182" fontId="6" fillId="0" borderId="0" xfId="102" applyNumberFormat="1" applyFont="1" applyFill="1" applyAlignment="1">
      <alignment/>
    </xf>
    <xf numFmtId="182" fontId="6" fillId="0" borderId="0" xfId="102" applyNumberFormat="1" applyFont="1" applyAlignment="1">
      <alignment/>
    </xf>
    <xf numFmtId="182" fontId="30" fillId="0" borderId="0" xfId="102" applyNumberFormat="1" applyFont="1" applyFill="1" applyAlignment="1">
      <alignment/>
    </xf>
    <xf numFmtId="182" fontId="30" fillId="0" borderId="0" xfId="102" applyNumberFormat="1" applyFont="1" applyAlignment="1">
      <alignment/>
    </xf>
    <xf numFmtId="0" fontId="7" fillId="0" borderId="0" xfId="0" applyFont="1" applyBorder="1" applyAlignment="1">
      <alignment/>
    </xf>
    <xf numFmtId="176" fontId="6" fillId="0" borderId="0" xfId="124" applyNumberFormat="1" applyFont="1" applyFill="1" applyBorder="1" applyAlignment="1">
      <alignment/>
      <protection/>
    </xf>
    <xf numFmtId="0" fontId="3" fillId="0" borderId="0" xfId="124" applyFill="1">
      <alignment/>
      <protection/>
    </xf>
    <xf numFmtId="0" fontId="6" fillId="0" borderId="0" xfId="284" applyFont="1" applyFill="1">
      <alignment/>
      <protection/>
    </xf>
    <xf numFmtId="0" fontId="26" fillId="0" borderId="0" xfId="284" applyFont="1" applyFill="1">
      <alignment/>
      <protection/>
    </xf>
    <xf numFmtId="0" fontId="8" fillId="0" borderId="0" xfId="284" applyFont="1" applyFill="1">
      <alignment/>
      <protection/>
    </xf>
    <xf numFmtId="0" fontId="6" fillId="0" borderId="0" xfId="284" applyFont="1" applyFill="1" applyBorder="1">
      <alignment/>
      <protection/>
    </xf>
    <xf numFmtId="0" fontId="20" fillId="0" borderId="0" xfId="284" applyFont="1" applyFill="1">
      <alignment/>
      <protection/>
    </xf>
    <xf numFmtId="0" fontId="11" fillId="0" borderId="0" xfId="284" applyFont="1" applyFill="1" applyAlignment="1">
      <alignment horizontal="left"/>
      <protection/>
    </xf>
    <xf numFmtId="0" fontId="6" fillId="0" borderId="17" xfId="284" applyFont="1" applyFill="1" applyBorder="1">
      <alignment/>
      <protection/>
    </xf>
    <xf numFmtId="0" fontId="6" fillId="0" borderId="10" xfId="284" applyFont="1" applyFill="1" applyBorder="1">
      <alignment/>
      <protection/>
    </xf>
    <xf numFmtId="0" fontId="6" fillId="0" borderId="12" xfId="284" applyFont="1" applyFill="1" applyBorder="1">
      <alignment/>
      <protection/>
    </xf>
    <xf numFmtId="0" fontId="6" fillId="0" borderId="20" xfId="284" applyFont="1" applyFill="1" applyBorder="1">
      <alignment/>
      <protection/>
    </xf>
    <xf numFmtId="0" fontId="6" fillId="0" borderId="22" xfId="284" applyFont="1" applyFill="1" applyBorder="1">
      <alignment/>
      <protection/>
    </xf>
    <xf numFmtId="0" fontId="6" fillId="0" borderId="24" xfId="284" applyFont="1" applyFill="1" applyBorder="1">
      <alignment/>
      <protection/>
    </xf>
    <xf numFmtId="0" fontId="6" fillId="0" borderId="13" xfId="284" applyFont="1" applyFill="1" applyBorder="1">
      <alignment/>
      <protection/>
    </xf>
    <xf numFmtId="0" fontId="6" fillId="0" borderId="18" xfId="284" applyFont="1" applyFill="1" applyBorder="1">
      <alignment/>
      <protection/>
    </xf>
    <xf numFmtId="0" fontId="6" fillId="0" borderId="18" xfId="284" applyFont="1" applyFill="1" applyBorder="1" applyAlignment="1">
      <alignment horizontal="center" vertical="center"/>
      <protection/>
    </xf>
    <xf numFmtId="0" fontId="6" fillId="0" borderId="12" xfId="284" applyFont="1" applyFill="1" applyBorder="1" applyAlignment="1">
      <alignment horizontal="left" vertical="center"/>
      <protection/>
    </xf>
    <xf numFmtId="0" fontId="6" fillId="0" borderId="11" xfId="284" applyFont="1" applyFill="1" applyBorder="1" applyAlignment="1">
      <alignment vertical="center"/>
      <protection/>
    </xf>
    <xf numFmtId="0" fontId="6" fillId="0" borderId="12" xfId="284" applyFont="1" applyFill="1" applyBorder="1" applyAlignment="1">
      <alignment vertical="center"/>
      <protection/>
    </xf>
    <xf numFmtId="0" fontId="23" fillId="0" borderId="11" xfId="284" applyFont="1" applyFill="1" applyBorder="1" applyAlignment="1">
      <alignment horizontal="center" wrapText="1"/>
      <protection/>
    </xf>
    <xf numFmtId="0" fontId="6" fillId="0" borderId="15" xfId="284" applyFont="1" applyFill="1" applyBorder="1">
      <alignment/>
      <protection/>
    </xf>
    <xf numFmtId="0" fontId="6" fillId="0" borderId="19" xfId="284" applyFont="1" applyFill="1" applyBorder="1">
      <alignment/>
      <protection/>
    </xf>
    <xf numFmtId="0" fontId="6" fillId="0" borderId="10" xfId="284" applyFont="1" applyFill="1" applyBorder="1" applyAlignment="1">
      <alignment horizontal="center" vertical="center"/>
      <protection/>
    </xf>
    <xf numFmtId="0" fontId="11" fillId="0" borderId="19" xfId="284" applyFont="1" applyFill="1" applyBorder="1" applyAlignment="1">
      <alignment horizontal="center" vertical="center"/>
      <protection/>
    </xf>
    <xf numFmtId="0" fontId="6" fillId="0" borderId="17" xfId="284" applyFont="1" applyFill="1" applyBorder="1" applyAlignment="1">
      <alignment vertical="center"/>
      <protection/>
    </xf>
    <xf numFmtId="0" fontId="6" fillId="0" borderId="16" xfId="284" applyFont="1" applyFill="1" applyBorder="1" applyAlignment="1">
      <alignment vertical="center"/>
      <protection/>
    </xf>
    <xf numFmtId="0" fontId="6" fillId="0" borderId="19" xfId="284" applyFont="1" applyFill="1" applyBorder="1" applyAlignment="1">
      <alignment vertical="center"/>
      <protection/>
    </xf>
    <xf numFmtId="0" fontId="6" fillId="0" borderId="14" xfId="284" applyFont="1" applyFill="1" applyBorder="1">
      <alignment/>
      <protection/>
    </xf>
    <xf numFmtId="0" fontId="11" fillId="0" borderId="13" xfId="284" applyFont="1" applyFill="1" applyBorder="1">
      <alignment/>
      <protection/>
    </xf>
    <xf numFmtId="176" fontId="6" fillId="0" borderId="11" xfId="284" applyNumberFormat="1" applyFont="1" applyFill="1" applyBorder="1" applyAlignment="1">
      <alignment horizontal="right"/>
      <protection/>
    </xf>
    <xf numFmtId="176" fontId="6" fillId="0" borderId="18" xfId="284" applyNumberFormat="1" applyFont="1" applyFill="1" applyBorder="1" applyAlignment="1">
      <alignment horizontal="right"/>
      <protection/>
    </xf>
    <xf numFmtId="176" fontId="6" fillId="0" borderId="12" xfId="284" applyNumberFormat="1" applyFont="1" applyFill="1" applyBorder="1">
      <alignment/>
      <protection/>
    </xf>
    <xf numFmtId="176" fontId="6" fillId="0" borderId="0" xfId="284" applyNumberFormat="1" applyFont="1" applyFill="1">
      <alignment/>
      <protection/>
    </xf>
    <xf numFmtId="176" fontId="6" fillId="0" borderId="18" xfId="284" applyNumberFormat="1" applyFont="1" applyFill="1" applyBorder="1">
      <alignment/>
      <protection/>
    </xf>
    <xf numFmtId="0" fontId="6" fillId="0" borderId="16" xfId="284" applyFont="1" applyFill="1" applyBorder="1">
      <alignment/>
      <protection/>
    </xf>
    <xf numFmtId="0" fontId="11" fillId="0" borderId="15" xfId="284" applyFont="1" applyFill="1" applyBorder="1">
      <alignment/>
      <protection/>
    </xf>
    <xf numFmtId="176" fontId="6" fillId="0" borderId="14" xfId="284" applyNumberFormat="1" applyFont="1" applyFill="1" applyBorder="1" applyAlignment="1">
      <alignment horizontal="right"/>
      <protection/>
    </xf>
    <xf numFmtId="0" fontId="6" fillId="0" borderId="13" xfId="124" applyFont="1" applyFill="1" applyBorder="1">
      <alignment/>
      <protection/>
    </xf>
    <xf numFmtId="0" fontId="11" fillId="0" borderId="13" xfId="124" applyFont="1" applyFill="1" applyBorder="1">
      <alignment/>
      <protection/>
    </xf>
    <xf numFmtId="0" fontId="11" fillId="0" borderId="0" xfId="284" applyFont="1" applyFill="1" applyBorder="1">
      <alignment/>
      <protection/>
    </xf>
    <xf numFmtId="0" fontId="11" fillId="0" borderId="13" xfId="284" applyFont="1" applyFill="1" applyBorder="1" applyAlignment="1">
      <alignment horizontal="left"/>
      <protection/>
    </xf>
    <xf numFmtId="1" fontId="6" fillId="0" borderId="14" xfId="284" applyNumberFormat="1" applyFont="1" applyFill="1" applyBorder="1" applyAlignment="1">
      <alignment horizontal="right"/>
      <protection/>
    </xf>
    <xf numFmtId="1" fontId="6" fillId="0" borderId="0" xfId="284" applyNumberFormat="1" applyFont="1" applyFill="1" applyBorder="1">
      <alignment/>
      <protection/>
    </xf>
    <xf numFmtId="1" fontId="6" fillId="0" borderId="18" xfId="284" applyNumberFormat="1" applyFont="1" applyFill="1" applyBorder="1">
      <alignment/>
      <protection/>
    </xf>
    <xf numFmtId="0" fontId="6" fillId="0" borderId="17" xfId="124" applyFont="1" applyFill="1" applyBorder="1">
      <alignment/>
      <protection/>
    </xf>
    <xf numFmtId="0" fontId="11" fillId="0" borderId="15" xfId="284" applyFont="1" applyFill="1" applyBorder="1" applyAlignment="1">
      <alignment horizontal="left"/>
      <protection/>
    </xf>
    <xf numFmtId="176" fontId="6" fillId="0" borderId="16" xfId="284" applyNumberFormat="1" applyFont="1" applyFill="1" applyBorder="1" applyAlignment="1">
      <alignment horizontal="right"/>
      <protection/>
    </xf>
    <xf numFmtId="176" fontId="6" fillId="0" borderId="19" xfId="284" applyNumberFormat="1" applyFont="1" applyFill="1" applyBorder="1" applyAlignment="1">
      <alignment horizontal="right"/>
      <protection/>
    </xf>
    <xf numFmtId="176" fontId="6" fillId="0" borderId="17" xfId="284" applyNumberFormat="1" applyFont="1" applyFill="1" applyBorder="1">
      <alignment/>
      <protection/>
    </xf>
    <xf numFmtId="176" fontId="6" fillId="0" borderId="19" xfId="284" applyNumberFormat="1" applyFont="1" applyFill="1" applyBorder="1">
      <alignment/>
      <protection/>
    </xf>
    <xf numFmtId="0" fontId="7" fillId="0" borderId="10" xfId="0" applyFont="1" applyBorder="1" applyAlignment="1">
      <alignment horizontal="center"/>
    </xf>
    <xf numFmtId="176" fontId="39" fillId="0" borderId="0" xfId="0" applyNumberFormat="1" applyFont="1" applyAlignment="1">
      <alignment/>
    </xf>
    <xf numFmtId="176" fontId="39" fillId="0" borderId="17" xfId="0" applyNumberFormat="1" applyFont="1" applyBorder="1" applyAlignment="1">
      <alignment/>
    </xf>
    <xf numFmtId="0" fontId="6" fillId="33" borderId="10" xfId="284" applyFont="1" applyFill="1" applyBorder="1" applyAlignment="1">
      <alignment horizontal="center" vertical="center"/>
      <protection/>
    </xf>
    <xf numFmtId="176" fontId="6" fillId="33" borderId="11" xfId="284" applyNumberFormat="1" applyFont="1" applyFill="1" applyBorder="1" applyAlignment="1">
      <alignment horizontal="right"/>
      <protection/>
    </xf>
    <xf numFmtId="176" fontId="6" fillId="33" borderId="14" xfId="284" applyNumberFormat="1" applyFont="1" applyFill="1" applyBorder="1" applyAlignment="1">
      <alignment horizontal="right"/>
      <protection/>
    </xf>
    <xf numFmtId="1" fontId="6" fillId="33" borderId="14" xfId="284" applyNumberFormat="1" applyFont="1" applyFill="1" applyBorder="1" applyAlignment="1">
      <alignment horizontal="right"/>
      <protection/>
    </xf>
    <xf numFmtId="176" fontId="6" fillId="33" borderId="16" xfId="284" applyNumberFormat="1" applyFont="1" applyFill="1" applyBorder="1" applyAlignment="1">
      <alignment horizontal="right"/>
      <protection/>
    </xf>
    <xf numFmtId="176" fontId="6" fillId="0" borderId="0" xfId="124" applyNumberFormat="1" applyFont="1" applyFill="1" applyBorder="1">
      <alignment/>
      <protection/>
    </xf>
    <xf numFmtId="0" fontId="11" fillId="0" borderId="18" xfId="290" applyFont="1" applyFill="1" applyBorder="1" applyAlignment="1">
      <alignment horizontal="center" vertical="center"/>
      <protection/>
    </xf>
    <xf numFmtId="176" fontId="6" fillId="0" borderId="0" xfId="124" applyNumberFormat="1" applyFont="1" applyFill="1" applyBorder="1" applyAlignment="1">
      <alignment horizontal="right"/>
      <protection/>
    </xf>
    <xf numFmtId="0" fontId="8" fillId="0" borderId="0" xfId="124" applyFont="1" applyFill="1" applyBorder="1">
      <alignment/>
      <protection/>
    </xf>
    <xf numFmtId="0" fontId="24" fillId="0" borderId="0" xfId="124" applyFont="1" applyFill="1">
      <alignment/>
      <protection/>
    </xf>
    <xf numFmtId="0" fontId="8" fillId="0" borderId="0" xfId="124" applyFont="1" applyFill="1">
      <alignment/>
      <protection/>
    </xf>
    <xf numFmtId="176" fontId="23" fillId="0" borderId="14" xfId="124" applyNumberFormat="1" applyFont="1" applyFill="1" applyBorder="1">
      <alignment/>
      <protection/>
    </xf>
    <xf numFmtId="0" fontId="24" fillId="0" borderId="23" xfId="124" applyFont="1" applyFill="1" applyBorder="1">
      <alignment/>
      <protection/>
    </xf>
    <xf numFmtId="0" fontId="23" fillId="0" borderId="14" xfId="124" applyFont="1" applyFill="1" applyBorder="1">
      <alignment/>
      <protection/>
    </xf>
    <xf numFmtId="176" fontId="23" fillId="0" borderId="11" xfId="124" applyNumberFormat="1" applyFont="1" applyFill="1" applyBorder="1">
      <alignment/>
      <protection/>
    </xf>
    <xf numFmtId="176" fontId="23" fillId="0" borderId="13" xfId="124" applyNumberFormat="1" applyFont="1" applyFill="1" applyBorder="1">
      <alignment/>
      <protection/>
    </xf>
    <xf numFmtId="0" fontId="24" fillId="0" borderId="21" xfId="124" applyFont="1" applyFill="1" applyBorder="1">
      <alignment/>
      <protection/>
    </xf>
    <xf numFmtId="0" fontId="23" fillId="0" borderId="18" xfId="124" applyFont="1" applyFill="1" applyBorder="1">
      <alignment/>
      <protection/>
    </xf>
    <xf numFmtId="0" fontId="23" fillId="0" borderId="13" xfId="124" applyFont="1" applyFill="1" applyBorder="1">
      <alignment/>
      <protection/>
    </xf>
    <xf numFmtId="176" fontId="23" fillId="0" borderId="18" xfId="124" applyNumberFormat="1" applyFont="1" applyFill="1" applyBorder="1">
      <alignment/>
      <protection/>
    </xf>
    <xf numFmtId="0" fontId="23" fillId="0" borderId="10" xfId="124" applyFont="1" applyFill="1" applyBorder="1">
      <alignment/>
      <protection/>
    </xf>
    <xf numFmtId="0" fontId="23" fillId="0" borderId="15" xfId="124" applyFont="1" applyFill="1" applyBorder="1">
      <alignment/>
      <protection/>
    </xf>
    <xf numFmtId="176" fontId="23" fillId="0" borderId="16" xfId="124" applyNumberFormat="1" applyFont="1" applyFill="1" applyBorder="1">
      <alignment/>
      <protection/>
    </xf>
    <xf numFmtId="176" fontId="6" fillId="0" borderId="13" xfId="124" applyNumberFormat="1" applyFont="1" applyFill="1" applyBorder="1">
      <alignment/>
      <protection/>
    </xf>
    <xf numFmtId="0" fontId="6" fillId="0" borderId="0" xfId="0" applyFont="1" applyFill="1" applyAlignment="1">
      <alignment/>
    </xf>
    <xf numFmtId="176" fontId="19" fillId="0" borderId="17" xfId="290" applyNumberFormat="1" applyFont="1" applyFill="1" applyBorder="1">
      <alignment/>
      <protection/>
    </xf>
    <xf numFmtId="176" fontId="7" fillId="0" borderId="0" xfId="290" applyNumberFormat="1" applyFont="1" applyFill="1" applyBorder="1" applyAlignment="1">
      <alignment horizontal="right"/>
      <protection/>
    </xf>
    <xf numFmtId="14" fontId="23" fillId="0" borderId="0" xfId="124" applyNumberFormat="1" applyFont="1" applyFill="1" applyBorder="1">
      <alignment/>
      <protection/>
    </xf>
    <xf numFmtId="14" fontId="6" fillId="0" borderId="0" xfId="124" applyNumberFormat="1" applyFont="1" applyFill="1" applyBorder="1">
      <alignment/>
      <protection/>
    </xf>
    <xf numFmtId="0" fontId="23" fillId="0" borderId="11" xfId="124" applyFont="1" applyFill="1" applyBorder="1">
      <alignment/>
      <protection/>
    </xf>
    <xf numFmtId="0" fontId="6" fillId="0" borderId="10" xfId="124" applyFont="1" applyFill="1" applyBorder="1" applyAlignment="1">
      <alignment horizontal="center"/>
      <protection/>
    </xf>
    <xf numFmtId="0" fontId="6" fillId="0" borderId="11" xfId="124" applyFont="1" applyFill="1" applyBorder="1">
      <alignment/>
      <protection/>
    </xf>
    <xf numFmtId="0" fontId="6" fillId="0" borderId="12" xfId="124" applyFont="1" applyFill="1" applyBorder="1" applyAlignment="1">
      <alignment horizontal="center"/>
      <protection/>
    </xf>
    <xf numFmtId="0" fontId="6" fillId="0" borderId="11" xfId="124" applyFont="1" applyFill="1" applyBorder="1" applyAlignment="1">
      <alignment horizontal="center"/>
      <protection/>
    </xf>
    <xf numFmtId="0" fontId="11" fillId="0" borderId="14" xfId="124" applyFont="1" applyFill="1" applyBorder="1">
      <alignment/>
      <protection/>
    </xf>
    <xf numFmtId="0" fontId="23" fillId="0" borderId="16" xfId="124" applyFont="1" applyFill="1" applyBorder="1">
      <alignment/>
      <protection/>
    </xf>
    <xf numFmtId="0" fontId="11" fillId="0" borderId="17" xfId="124" applyFont="1" applyFill="1" applyBorder="1" applyAlignment="1">
      <alignment horizontal="center"/>
      <protection/>
    </xf>
    <xf numFmtId="0" fontId="11" fillId="0" borderId="16" xfId="124" applyFont="1" applyFill="1" applyBorder="1" applyAlignment="1">
      <alignment horizontal="center"/>
      <protection/>
    </xf>
    <xf numFmtId="0" fontId="11" fillId="0" borderId="15" xfId="124" applyFont="1" applyFill="1" applyBorder="1" applyAlignment="1">
      <alignment horizontal="center"/>
      <protection/>
    </xf>
    <xf numFmtId="0" fontId="6" fillId="0" borderId="16" xfId="124" applyFont="1" applyFill="1" applyBorder="1" applyAlignment="1">
      <alignment horizontal="center"/>
      <protection/>
    </xf>
    <xf numFmtId="0" fontId="6" fillId="0" borderId="23" xfId="124" applyFont="1" applyFill="1" applyBorder="1">
      <alignment/>
      <protection/>
    </xf>
    <xf numFmtId="176" fontId="8" fillId="0" borderId="23" xfId="124" applyNumberFormat="1" applyFont="1" applyFill="1" applyBorder="1">
      <alignment/>
      <protection/>
    </xf>
    <xf numFmtId="0" fontId="6" fillId="0" borderId="12" xfId="124" applyFont="1" applyFill="1" applyBorder="1">
      <alignment/>
      <protection/>
    </xf>
    <xf numFmtId="0" fontId="6" fillId="0" borderId="23" xfId="124" applyFont="1" applyFill="1" applyBorder="1" applyAlignment="1">
      <alignment horizontal="center"/>
      <protection/>
    </xf>
    <xf numFmtId="0" fontId="23" fillId="0" borderId="23" xfId="124" applyFont="1" applyFill="1" applyBorder="1">
      <alignment/>
      <protection/>
    </xf>
    <xf numFmtId="176" fontId="6" fillId="0" borderId="14" xfId="124" applyNumberFormat="1" applyFont="1" applyFill="1" applyBorder="1">
      <alignment/>
      <protection/>
    </xf>
    <xf numFmtId="0" fontId="6" fillId="0" borderId="14" xfId="124" applyFont="1" applyFill="1" applyBorder="1">
      <alignment/>
      <protection/>
    </xf>
    <xf numFmtId="176" fontId="6" fillId="0" borderId="16" xfId="124" applyNumberFormat="1" applyFont="1" applyFill="1" applyBorder="1">
      <alignment/>
      <protection/>
    </xf>
    <xf numFmtId="0" fontId="6" fillId="0" borderId="16" xfId="124" applyFont="1" applyFill="1" applyBorder="1">
      <alignment/>
      <protection/>
    </xf>
    <xf numFmtId="0" fontId="6" fillId="0" borderId="0" xfId="124" applyFont="1" applyAlignment="1">
      <alignment vertical="center" wrapText="1"/>
      <protection/>
    </xf>
    <xf numFmtId="0" fontId="20" fillId="0" borderId="0" xfId="124" applyFont="1">
      <alignment/>
      <protection/>
    </xf>
    <xf numFmtId="0" fontId="6" fillId="0" borderId="0" xfId="124" applyFont="1" applyBorder="1">
      <alignment/>
      <protection/>
    </xf>
    <xf numFmtId="0" fontId="6" fillId="0" borderId="17" xfId="124" applyFont="1" applyBorder="1" applyAlignment="1">
      <alignment vertical="center" wrapText="1"/>
      <protection/>
    </xf>
    <xf numFmtId="0" fontId="6" fillId="0" borderId="17" xfId="284" applyFont="1" applyBorder="1">
      <alignment/>
      <protection/>
    </xf>
    <xf numFmtId="0" fontId="6" fillId="0" borderId="17" xfId="124" applyFont="1" applyBorder="1">
      <alignment/>
      <protection/>
    </xf>
    <xf numFmtId="0" fontId="6" fillId="0" borderId="11" xfId="124" applyFont="1" applyBorder="1">
      <alignment/>
      <protection/>
    </xf>
    <xf numFmtId="0" fontId="6" fillId="0" borderId="22" xfId="124" applyFont="1" applyBorder="1">
      <alignment/>
      <protection/>
    </xf>
    <xf numFmtId="0" fontId="6" fillId="0" borderId="0" xfId="124" applyFont="1" applyBorder="1" applyAlignment="1">
      <alignment vertical="center" wrapText="1"/>
      <protection/>
    </xf>
    <xf numFmtId="0" fontId="6" fillId="0" borderId="14" xfId="124" applyFont="1" applyBorder="1">
      <alignment/>
      <protection/>
    </xf>
    <xf numFmtId="0" fontId="6" fillId="0" borderId="11" xfId="124" applyFont="1" applyBorder="1" applyAlignment="1">
      <alignment horizontal="center"/>
      <protection/>
    </xf>
    <xf numFmtId="0" fontId="6" fillId="0" borderId="10" xfId="124" applyFont="1" applyBorder="1">
      <alignment/>
      <protection/>
    </xf>
    <xf numFmtId="0" fontId="6" fillId="0" borderId="11" xfId="124" applyFont="1" applyBorder="1" applyAlignment="1">
      <alignment/>
      <protection/>
    </xf>
    <xf numFmtId="0" fontId="6" fillId="0" borderId="20" xfId="124" applyFont="1" applyBorder="1" applyAlignment="1">
      <alignment horizontal="center"/>
      <protection/>
    </xf>
    <xf numFmtId="0" fontId="6" fillId="0" borderId="18" xfId="284" applyFont="1" applyBorder="1" applyAlignment="1">
      <alignment horizontal="center"/>
      <protection/>
    </xf>
    <xf numFmtId="0" fontId="6" fillId="0" borderId="12" xfId="124" applyFont="1" applyBorder="1" applyAlignment="1">
      <alignment horizontal="center"/>
      <protection/>
    </xf>
    <xf numFmtId="0" fontId="6" fillId="0" borderId="13" xfId="124" applyFont="1" applyBorder="1" applyAlignment="1">
      <alignment horizontal="center"/>
      <protection/>
    </xf>
    <xf numFmtId="0" fontId="11" fillId="0" borderId="14" xfId="124" applyFont="1" applyBorder="1">
      <alignment/>
      <protection/>
    </xf>
    <xf numFmtId="0" fontId="6" fillId="0" borderId="14" xfId="284" applyFont="1" applyBorder="1" applyAlignment="1">
      <alignment horizontal="center"/>
      <protection/>
    </xf>
    <xf numFmtId="0" fontId="6" fillId="0" borderId="0" xfId="284" applyFont="1">
      <alignment/>
      <protection/>
    </xf>
    <xf numFmtId="0" fontId="6" fillId="0" borderId="14" xfId="284" applyFont="1" applyBorder="1" applyAlignment="1">
      <alignment/>
      <protection/>
    </xf>
    <xf numFmtId="0" fontId="6" fillId="0" borderId="14" xfId="124" applyFont="1" applyBorder="1" applyAlignment="1">
      <alignment horizontal="center"/>
      <protection/>
    </xf>
    <xf numFmtId="0" fontId="11" fillId="0" borderId="14" xfId="284" applyFont="1" applyBorder="1" applyAlignment="1">
      <alignment horizontal="center"/>
      <protection/>
    </xf>
    <xf numFmtId="0" fontId="11" fillId="0" borderId="18" xfId="284" applyFont="1" applyBorder="1" applyAlignment="1">
      <alignment horizontal="center"/>
      <protection/>
    </xf>
    <xf numFmtId="0" fontId="6" fillId="0" borderId="18" xfId="124" applyFont="1" applyBorder="1">
      <alignment/>
      <protection/>
    </xf>
    <xf numFmtId="0" fontId="6" fillId="0" borderId="0" xfId="284" applyFont="1" applyBorder="1" applyAlignment="1">
      <alignment horizontal="center"/>
      <protection/>
    </xf>
    <xf numFmtId="0" fontId="11" fillId="0" borderId="13" xfId="284" applyFont="1" applyBorder="1" applyAlignment="1">
      <alignment horizontal="center"/>
      <protection/>
    </xf>
    <xf numFmtId="0" fontId="11" fillId="0" borderId="14" xfId="284" applyFont="1" applyBorder="1">
      <alignment/>
      <protection/>
    </xf>
    <xf numFmtId="0" fontId="11" fillId="0" borderId="13" xfId="284" applyFont="1" applyBorder="1">
      <alignment/>
      <protection/>
    </xf>
    <xf numFmtId="0" fontId="11" fillId="0" borderId="14" xfId="124" applyFont="1" applyBorder="1" applyAlignment="1">
      <alignment/>
      <protection/>
    </xf>
    <xf numFmtId="0" fontId="6" fillId="0" borderId="14" xfId="284" applyFont="1" applyBorder="1">
      <alignment/>
      <protection/>
    </xf>
    <xf numFmtId="0" fontId="6" fillId="0" borderId="0" xfId="124" applyFont="1" applyBorder="1" applyAlignment="1">
      <alignment horizontal="center"/>
      <protection/>
    </xf>
    <xf numFmtId="0" fontId="6" fillId="0" borderId="13" xfId="124" applyFont="1" applyBorder="1">
      <alignment/>
      <protection/>
    </xf>
    <xf numFmtId="0" fontId="6" fillId="0" borderId="16" xfId="124" applyFont="1" applyBorder="1">
      <alignment/>
      <protection/>
    </xf>
    <xf numFmtId="0" fontId="11" fillId="0" borderId="16" xfId="284" applyFont="1" applyBorder="1">
      <alignment/>
      <protection/>
    </xf>
    <xf numFmtId="0" fontId="11" fillId="0" borderId="16" xfId="124" applyFont="1" applyBorder="1" applyAlignment="1">
      <alignment/>
      <protection/>
    </xf>
    <xf numFmtId="0" fontId="11" fillId="0" borderId="16" xfId="124" applyFont="1" applyBorder="1" applyAlignment="1">
      <alignment horizontal="center"/>
      <protection/>
    </xf>
    <xf numFmtId="0" fontId="6" fillId="0" borderId="19" xfId="124" applyFont="1" applyBorder="1">
      <alignment/>
      <protection/>
    </xf>
    <xf numFmtId="0" fontId="6" fillId="0" borderId="17" xfId="124" applyFont="1" applyBorder="1" applyAlignment="1">
      <alignment horizontal="center"/>
      <protection/>
    </xf>
    <xf numFmtId="0" fontId="6" fillId="0" borderId="15" xfId="124" applyFont="1" applyBorder="1">
      <alignment/>
      <protection/>
    </xf>
    <xf numFmtId="176" fontId="6" fillId="0" borderId="0" xfId="124" applyNumberFormat="1" applyFont="1" applyBorder="1">
      <alignment/>
      <protection/>
    </xf>
    <xf numFmtId="176" fontId="6" fillId="0" borderId="0" xfId="124" applyNumberFormat="1" applyFont="1">
      <alignment/>
      <protection/>
    </xf>
    <xf numFmtId="176" fontId="6" fillId="0" borderId="17" xfId="124" applyNumberFormat="1" applyFont="1" applyBorder="1">
      <alignment/>
      <protection/>
    </xf>
    <xf numFmtId="176" fontId="11" fillId="0" borderId="0" xfId="124" applyNumberFormat="1" applyFont="1" applyBorder="1">
      <alignment/>
      <protection/>
    </xf>
    <xf numFmtId="176" fontId="8" fillId="0" borderId="0" xfId="284" applyNumberFormat="1" applyFont="1">
      <alignment/>
      <protection/>
    </xf>
    <xf numFmtId="0" fontId="6" fillId="0" borderId="23" xfId="284" applyFont="1" applyBorder="1">
      <alignment/>
      <protection/>
    </xf>
    <xf numFmtId="0" fontId="6" fillId="0" borderId="21" xfId="284" applyFont="1" applyBorder="1">
      <alignment/>
      <protection/>
    </xf>
    <xf numFmtId="176" fontId="6" fillId="0" borderId="0" xfId="284" applyNumberFormat="1" applyFont="1" applyBorder="1">
      <alignment/>
      <protection/>
    </xf>
    <xf numFmtId="0" fontId="6" fillId="0" borderId="0" xfId="284" applyFont="1" applyBorder="1">
      <alignment/>
      <protection/>
    </xf>
    <xf numFmtId="176" fontId="6" fillId="0" borderId="0" xfId="284" applyNumberFormat="1" applyFont="1">
      <alignment/>
      <protection/>
    </xf>
    <xf numFmtId="0" fontId="7" fillId="0" borderId="0" xfId="124" applyFont="1" applyAlignment="1">
      <alignment vertical="center" wrapText="1"/>
      <protection/>
    </xf>
    <xf numFmtId="0" fontId="16" fillId="0" borderId="0" xfId="124" applyFont="1" applyAlignment="1">
      <alignment horizontal="left"/>
      <protection/>
    </xf>
    <xf numFmtId="0" fontId="7" fillId="0" borderId="23" xfId="124" applyFont="1" applyBorder="1" applyAlignment="1">
      <alignment vertical="center" wrapText="1"/>
      <protection/>
    </xf>
    <xf numFmtId="0" fontId="16" fillId="0" borderId="23" xfId="124" applyFont="1" applyBorder="1" applyAlignment="1">
      <alignment horizontal="left"/>
      <protection/>
    </xf>
    <xf numFmtId="0" fontId="16" fillId="0" borderId="0" xfId="124" applyFont="1" applyBorder="1" applyAlignment="1">
      <alignment horizontal="left"/>
      <protection/>
    </xf>
    <xf numFmtId="0" fontId="16" fillId="0" borderId="0" xfId="124" applyFont="1" applyBorder="1">
      <alignment/>
      <protection/>
    </xf>
    <xf numFmtId="0" fontId="16" fillId="0" borderId="17" xfId="124" applyFont="1" applyBorder="1">
      <alignment/>
      <protection/>
    </xf>
    <xf numFmtId="176" fontId="8" fillId="0" borderId="0" xfId="124" applyNumberFormat="1" applyFont="1" applyBorder="1">
      <alignment/>
      <protection/>
    </xf>
    <xf numFmtId="2" fontId="6" fillId="0" borderId="17" xfId="124" applyNumberFormat="1" applyFont="1" applyBorder="1">
      <alignment/>
      <protection/>
    </xf>
    <xf numFmtId="2" fontId="6" fillId="0" borderId="0" xfId="124" applyNumberFormat="1" applyFont="1" applyBorder="1">
      <alignment/>
      <protection/>
    </xf>
    <xf numFmtId="0" fontId="7" fillId="0" borderId="0" xfId="284" applyFont="1" applyAlignment="1">
      <alignment vertical="center" wrapText="1"/>
      <protection/>
    </xf>
    <xf numFmtId="0" fontId="7" fillId="0" borderId="0" xfId="284" applyFont="1">
      <alignment/>
      <protection/>
    </xf>
    <xf numFmtId="0" fontId="6" fillId="0" borderId="0" xfId="284" applyFont="1" applyAlignment="1">
      <alignment vertical="center" wrapText="1"/>
      <protection/>
    </xf>
    <xf numFmtId="0" fontId="10" fillId="0" borderId="0" xfId="124" applyFont="1" applyFill="1">
      <alignment/>
      <protection/>
    </xf>
    <xf numFmtId="181" fontId="10" fillId="0" borderId="0" xfId="102" applyFont="1" applyFill="1" applyAlignment="1">
      <alignment/>
    </xf>
    <xf numFmtId="0" fontId="26" fillId="0" borderId="0" xfId="124" applyFont="1" applyFill="1">
      <alignment/>
      <protection/>
    </xf>
    <xf numFmtId="0" fontId="26" fillId="0" borderId="0" xfId="290" applyFont="1" applyFill="1" applyBorder="1">
      <alignment/>
      <protection/>
    </xf>
    <xf numFmtId="0" fontId="10" fillId="0" borderId="20" xfId="124" applyFont="1" applyFill="1" applyBorder="1">
      <alignment/>
      <protection/>
    </xf>
    <xf numFmtId="181" fontId="10" fillId="0" borderId="12" xfId="102" applyFont="1" applyFill="1" applyBorder="1" applyAlignment="1">
      <alignment/>
    </xf>
    <xf numFmtId="0" fontId="10" fillId="0" borderId="19" xfId="124" applyFont="1" applyFill="1" applyBorder="1">
      <alignment/>
      <protection/>
    </xf>
    <xf numFmtId="0" fontId="44" fillId="0" borderId="11" xfId="124" applyFont="1" applyFill="1" applyBorder="1" applyAlignment="1">
      <alignment horizontal="center"/>
      <protection/>
    </xf>
    <xf numFmtId="0" fontId="44" fillId="0" borderId="23" xfId="124" applyFont="1" applyFill="1" applyBorder="1" applyAlignment="1">
      <alignment horizontal="center"/>
      <protection/>
    </xf>
    <xf numFmtId="0" fontId="44" fillId="0" borderId="21" xfId="124" applyFont="1" applyFill="1" applyBorder="1" applyAlignment="1">
      <alignment horizontal="center"/>
      <protection/>
    </xf>
    <xf numFmtId="181" fontId="10" fillId="0" borderId="17" xfId="102" applyFont="1" applyFill="1" applyBorder="1" applyAlignment="1">
      <alignment/>
    </xf>
    <xf numFmtId="0" fontId="26" fillId="0" borderId="0" xfId="124" applyFont="1" applyFill="1" applyBorder="1">
      <alignment/>
      <protection/>
    </xf>
    <xf numFmtId="176" fontId="26" fillId="0" borderId="10" xfId="124" applyNumberFormat="1" applyFont="1" applyFill="1" applyBorder="1">
      <alignment/>
      <protection/>
    </xf>
    <xf numFmtId="176" fontId="26" fillId="0" borderId="12" xfId="124" applyNumberFormat="1" applyFont="1" applyFill="1" applyBorder="1">
      <alignment/>
      <protection/>
    </xf>
    <xf numFmtId="176" fontId="10" fillId="0" borderId="11" xfId="124" applyNumberFormat="1" applyFont="1" applyFill="1" applyBorder="1">
      <alignment/>
      <protection/>
    </xf>
    <xf numFmtId="182" fontId="10" fillId="0" borderId="0" xfId="102" applyNumberFormat="1" applyFont="1" applyFill="1" applyBorder="1" applyAlignment="1">
      <alignment/>
    </xf>
    <xf numFmtId="176" fontId="10" fillId="0" borderId="0" xfId="124" applyNumberFormat="1" applyFont="1" applyFill="1">
      <alignment/>
      <protection/>
    </xf>
    <xf numFmtId="176" fontId="26" fillId="0" borderId="13" xfId="124" applyNumberFormat="1" applyFont="1" applyFill="1" applyBorder="1">
      <alignment/>
      <protection/>
    </xf>
    <xf numFmtId="176" fontId="26" fillId="0" borderId="0" xfId="124" applyNumberFormat="1" applyFont="1" applyFill="1" applyBorder="1">
      <alignment/>
      <protection/>
    </xf>
    <xf numFmtId="176" fontId="10" fillId="0" borderId="14" xfId="124" applyNumberFormat="1" applyFont="1" applyFill="1" applyBorder="1">
      <alignment/>
      <protection/>
    </xf>
    <xf numFmtId="176" fontId="10" fillId="0" borderId="13" xfId="124" applyNumberFormat="1" applyFont="1" applyFill="1" applyBorder="1">
      <alignment/>
      <protection/>
    </xf>
    <xf numFmtId="176" fontId="10" fillId="0" borderId="0" xfId="124" applyNumberFormat="1" applyFont="1" applyFill="1" applyBorder="1">
      <alignment/>
      <protection/>
    </xf>
    <xf numFmtId="176" fontId="26" fillId="0" borderId="18" xfId="124" applyNumberFormat="1" applyFont="1" applyFill="1" applyBorder="1">
      <alignment/>
      <protection/>
    </xf>
    <xf numFmtId="176" fontId="10" fillId="0" borderId="18" xfId="124" applyNumberFormat="1" applyFont="1" applyFill="1" applyBorder="1">
      <alignment/>
      <protection/>
    </xf>
    <xf numFmtId="0" fontId="10" fillId="0" borderId="18" xfId="124" applyFont="1" applyFill="1" applyBorder="1">
      <alignment/>
      <protection/>
    </xf>
    <xf numFmtId="176" fontId="10" fillId="0" borderId="13" xfId="290" applyNumberFormat="1" applyFont="1" applyFill="1" applyBorder="1">
      <alignment/>
      <protection/>
    </xf>
    <xf numFmtId="176" fontId="10" fillId="0" borderId="15" xfId="290" applyNumberFormat="1" applyFont="1" applyFill="1" applyBorder="1">
      <alignment/>
      <protection/>
    </xf>
    <xf numFmtId="176" fontId="10" fillId="0" borderId="17" xfId="124" applyNumberFormat="1" applyFont="1" applyFill="1" applyBorder="1">
      <alignment/>
      <protection/>
    </xf>
    <xf numFmtId="176" fontId="10" fillId="0" borderId="16" xfId="124" applyNumberFormat="1" applyFont="1" applyFill="1" applyBorder="1">
      <alignment/>
      <protection/>
    </xf>
    <xf numFmtId="182" fontId="10" fillId="0" borderId="15" xfId="102" applyNumberFormat="1" applyFont="1" applyFill="1" applyBorder="1" applyAlignment="1">
      <alignment/>
    </xf>
    <xf numFmtId="0" fontId="10" fillId="0" borderId="0" xfId="290" applyFont="1" applyFill="1">
      <alignment/>
      <protection/>
    </xf>
    <xf numFmtId="182" fontId="6" fillId="0" borderId="0" xfId="102" applyNumberFormat="1" applyFont="1" applyFill="1" applyBorder="1" applyAlignment="1">
      <alignment/>
    </xf>
    <xf numFmtId="176" fontId="6" fillId="0" borderId="17" xfId="124" applyNumberFormat="1" applyFont="1" applyFill="1" applyBorder="1">
      <alignment/>
      <protection/>
    </xf>
    <xf numFmtId="176" fontId="39" fillId="0" borderId="14" xfId="124" applyNumberFormat="1" applyFont="1" applyFill="1" applyBorder="1">
      <alignment/>
      <protection/>
    </xf>
    <xf numFmtId="176" fontId="39" fillId="0" borderId="13" xfId="124" applyNumberFormat="1" applyFont="1" applyFill="1" applyBorder="1">
      <alignment/>
      <protection/>
    </xf>
    <xf numFmtId="176" fontId="39" fillId="0" borderId="14" xfId="124" applyNumberFormat="1" applyFont="1" applyFill="1" applyBorder="1" applyAlignment="1">
      <alignment/>
      <protection/>
    </xf>
    <xf numFmtId="176" fontId="39" fillId="0" borderId="13" xfId="124" applyNumberFormat="1" applyFont="1" applyFill="1" applyBorder="1" applyAlignment="1">
      <alignment horizontal="center"/>
      <protection/>
    </xf>
    <xf numFmtId="176" fontId="45" fillId="0" borderId="11" xfId="0" applyNumberFormat="1" applyFont="1" applyFill="1" applyBorder="1" applyAlignment="1">
      <alignment/>
    </xf>
    <xf numFmtId="176" fontId="45" fillId="0" borderId="14" xfId="0" applyNumberFormat="1" applyFont="1" applyFill="1" applyBorder="1" applyAlignment="1">
      <alignment/>
    </xf>
    <xf numFmtId="176" fontId="45" fillId="0" borderId="14" xfId="0" applyNumberFormat="1" applyFont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176" fontId="45" fillId="0" borderId="13" xfId="0" applyNumberFormat="1" applyFont="1" applyFill="1" applyBorder="1" applyAlignment="1">
      <alignment/>
    </xf>
    <xf numFmtId="176" fontId="45" fillId="0" borderId="18" xfId="0" applyNumberFormat="1" applyFont="1" applyBorder="1" applyAlignment="1">
      <alignment/>
    </xf>
    <xf numFmtId="0" fontId="45" fillId="0" borderId="16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176" fontId="30" fillId="0" borderId="13" xfId="0" applyNumberFormat="1" applyFont="1" applyFill="1" applyBorder="1" applyAlignment="1">
      <alignment/>
    </xf>
    <xf numFmtId="183" fontId="6" fillId="0" borderId="0" xfId="102" applyNumberFormat="1" applyFont="1" applyFill="1" applyBorder="1" applyAlignment="1">
      <alignment/>
    </xf>
    <xf numFmtId="181" fontId="10" fillId="0" borderId="0" xfId="102" applyFont="1" applyFill="1" applyBorder="1" applyAlignment="1">
      <alignment/>
    </xf>
    <xf numFmtId="182" fontId="10" fillId="0" borderId="0" xfId="102" applyNumberFormat="1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39" fillId="0" borderId="0" xfId="124" applyFont="1" applyFill="1" applyBorder="1" applyAlignment="1">
      <alignment horizontal="center"/>
      <protection/>
    </xf>
    <xf numFmtId="1" fontId="39" fillId="0" borderId="11" xfId="124" applyNumberFormat="1" applyFont="1" applyFill="1" applyBorder="1" applyAlignment="1">
      <alignment horizontal="center"/>
      <protection/>
    </xf>
    <xf numFmtId="176" fontId="39" fillId="0" borderId="14" xfId="124" applyNumberFormat="1" applyFont="1" applyFill="1" applyBorder="1" applyAlignment="1">
      <alignment horizontal="center"/>
      <protection/>
    </xf>
    <xf numFmtId="176" fontId="7" fillId="0" borderId="0" xfId="124" applyNumberFormat="1" applyFont="1" applyFill="1" applyBorder="1" applyAlignment="1">
      <alignment horizontal="right"/>
      <protection/>
    </xf>
    <xf numFmtId="0" fontId="6" fillId="0" borderId="0" xfId="290" applyFont="1" applyFill="1" applyBorder="1" applyAlignment="1">
      <alignment horizontal="center" vertical="center" wrapText="1"/>
      <protection/>
    </xf>
    <xf numFmtId="0" fontId="6" fillId="0" borderId="20" xfId="290" applyFont="1" applyFill="1" applyBorder="1">
      <alignment/>
      <protection/>
    </xf>
    <xf numFmtId="0" fontId="6" fillId="0" borderId="18" xfId="290" applyFont="1" applyFill="1" applyBorder="1" applyAlignment="1">
      <alignment horizontal="center"/>
      <protection/>
    </xf>
    <xf numFmtId="0" fontId="6" fillId="0" borderId="19" xfId="290" applyFont="1" applyFill="1" applyBorder="1">
      <alignment/>
      <protection/>
    </xf>
    <xf numFmtId="0" fontId="11" fillId="0" borderId="0" xfId="124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176" fontId="6" fillId="0" borderId="17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176" fontId="30" fillId="0" borderId="0" xfId="0" applyNumberFormat="1" applyFont="1" applyFill="1" applyAlignment="1">
      <alignment/>
    </xf>
    <xf numFmtId="0" fontId="30" fillId="0" borderId="17" xfId="0" applyFont="1" applyFill="1" applyBorder="1" applyAlignment="1">
      <alignment/>
    </xf>
    <xf numFmtId="176" fontId="30" fillId="0" borderId="17" xfId="0" applyNumberFormat="1" applyFont="1" applyFill="1" applyBorder="1" applyAlignment="1">
      <alignment/>
    </xf>
    <xf numFmtId="176" fontId="124" fillId="0" borderId="12" xfId="0" applyNumberFormat="1" applyFont="1" applyBorder="1" applyAlignment="1">
      <alignment horizontal="right"/>
    </xf>
    <xf numFmtId="176" fontId="124" fillId="0" borderId="0" xfId="0" applyNumberFormat="1" applyFont="1" applyBorder="1" applyAlignment="1">
      <alignment horizontal="right"/>
    </xf>
    <xf numFmtId="0" fontId="125" fillId="0" borderId="0" xfId="0" applyFont="1" applyBorder="1" applyAlignment="1">
      <alignment horizontal="right"/>
    </xf>
    <xf numFmtId="176" fontId="125" fillId="0" borderId="0" xfId="0" applyNumberFormat="1" applyFont="1" applyBorder="1" applyAlignment="1">
      <alignment horizontal="right"/>
    </xf>
    <xf numFmtId="176" fontId="124" fillId="0" borderId="17" xfId="0" applyNumberFormat="1" applyFont="1" applyBorder="1" applyAlignment="1">
      <alignment horizontal="right"/>
    </xf>
    <xf numFmtId="0" fontId="125" fillId="0" borderId="12" xfId="0" applyFont="1" applyBorder="1" applyAlignment="1">
      <alignment horizontal="right"/>
    </xf>
    <xf numFmtId="0" fontId="124" fillId="0" borderId="12" xfId="0" applyFont="1" applyBorder="1" applyAlignment="1">
      <alignment horizontal="right"/>
    </xf>
    <xf numFmtId="0" fontId="124" fillId="0" borderId="0" xfId="0" applyFont="1" applyBorder="1" applyAlignment="1">
      <alignment horizontal="right"/>
    </xf>
    <xf numFmtId="0" fontId="125" fillId="0" borderId="17" xfId="0" applyFont="1" applyBorder="1" applyAlignment="1">
      <alignment horizontal="right"/>
    </xf>
    <xf numFmtId="0" fontId="124" fillId="0" borderId="17" xfId="0" applyFont="1" applyBorder="1" applyAlignment="1">
      <alignment horizontal="right"/>
    </xf>
    <xf numFmtId="176" fontId="10" fillId="0" borderId="0" xfId="290" applyNumberFormat="1" applyFont="1" applyFill="1" applyBorder="1">
      <alignment/>
      <protection/>
    </xf>
    <xf numFmtId="0" fontId="10" fillId="0" borderId="13" xfId="124" applyFont="1" applyFill="1" applyBorder="1">
      <alignment/>
      <protection/>
    </xf>
    <xf numFmtId="176" fontId="46" fillId="0" borderId="17" xfId="290" applyNumberFormat="1" applyFont="1" applyFill="1" applyBorder="1">
      <alignment/>
      <protection/>
    </xf>
    <xf numFmtId="0" fontId="30" fillId="0" borderId="23" xfId="124" applyFont="1" applyBorder="1">
      <alignment/>
      <protection/>
    </xf>
    <xf numFmtId="176" fontId="6" fillId="0" borderId="12" xfId="124" applyNumberFormat="1" applyFont="1" applyBorder="1">
      <alignment/>
      <protection/>
    </xf>
    <xf numFmtId="176" fontId="125" fillId="0" borderId="12" xfId="0" applyNumberFormat="1" applyFont="1" applyBorder="1" applyAlignment="1">
      <alignment horizontal="right"/>
    </xf>
    <xf numFmtId="176" fontId="125" fillId="0" borderId="17" xfId="0" applyNumberFormat="1" applyFont="1" applyBorder="1" applyAlignment="1">
      <alignment horizontal="right"/>
    </xf>
    <xf numFmtId="0" fontId="7" fillId="34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40" fillId="0" borderId="17" xfId="124" applyFont="1" applyFill="1" applyBorder="1" applyAlignment="1">
      <alignment vertical="center"/>
      <protection/>
    </xf>
    <xf numFmtId="0" fontId="39" fillId="0" borderId="14" xfId="124" applyFont="1" applyFill="1" applyBorder="1" applyAlignment="1">
      <alignment/>
      <protection/>
    </xf>
    <xf numFmtId="176" fontId="10" fillId="0" borderId="18" xfId="290" applyNumberFormat="1" applyFont="1" applyFill="1" applyBorder="1">
      <alignment/>
      <protection/>
    </xf>
    <xf numFmtId="176" fontId="6" fillId="0" borderId="12" xfId="290" applyNumberFormat="1" applyFont="1" applyFill="1" applyBorder="1">
      <alignment/>
      <protection/>
    </xf>
    <xf numFmtId="176" fontId="23" fillId="0" borderId="12" xfId="290" applyNumberFormat="1" applyFont="1" applyFill="1" applyBorder="1">
      <alignment/>
      <protection/>
    </xf>
    <xf numFmtId="0" fontId="37" fillId="0" borderId="17" xfId="290" applyFont="1" applyFill="1" applyBorder="1">
      <alignment/>
      <protection/>
    </xf>
    <xf numFmtId="176" fontId="6" fillId="0" borderId="22" xfId="290" applyNumberFormat="1" applyFont="1" applyFill="1" applyBorder="1" applyAlignment="1">
      <alignment horizontal="right"/>
      <protection/>
    </xf>
    <xf numFmtId="176" fontId="23" fillId="0" borderId="17" xfId="290" applyNumberFormat="1" applyFont="1" applyFill="1" applyBorder="1" applyAlignment="1">
      <alignment horizontal="right"/>
      <protection/>
    </xf>
    <xf numFmtId="176" fontId="6" fillId="0" borderId="17" xfId="290" applyNumberFormat="1" applyFont="1" applyFill="1" applyBorder="1" applyAlignment="1">
      <alignment horizontal="right"/>
      <protection/>
    </xf>
    <xf numFmtId="176" fontId="23" fillId="0" borderId="17" xfId="290" applyNumberFormat="1" applyFont="1" applyFill="1" applyBorder="1">
      <alignment/>
      <protection/>
    </xf>
    <xf numFmtId="176" fontId="23" fillId="0" borderId="22" xfId="290" applyNumberFormat="1" applyFont="1" applyFill="1" applyBorder="1" applyAlignment="1">
      <alignment horizontal="right"/>
      <protection/>
    </xf>
    <xf numFmtId="176" fontId="6" fillId="0" borderId="17" xfId="290" applyNumberFormat="1" applyFont="1" applyFill="1" applyBorder="1">
      <alignment/>
      <protection/>
    </xf>
    <xf numFmtId="176" fontId="7" fillId="0" borderId="17" xfId="290" applyNumberFormat="1" applyFont="1" applyFill="1" applyBorder="1">
      <alignment/>
      <protection/>
    </xf>
    <xf numFmtId="176" fontId="6" fillId="0" borderId="22" xfId="290" applyNumberFormat="1" applyFont="1" applyFill="1" applyBorder="1">
      <alignment/>
      <protection/>
    </xf>
    <xf numFmtId="176" fontId="23" fillId="0" borderId="22" xfId="290" applyNumberFormat="1" applyFont="1" applyFill="1" applyBorder="1">
      <alignment/>
      <protection/>
    </xf>
    <xf numFmtId="176" fontId="23" fillId="0" borderId="22" xfId="124" applyNumberFormat="1" applyFont="1" applyFill="1" applyBorder="1">
      <alignment/>
      <protection/>
    </xf>
    <xf numFmtId="0" fontId="23" fillId="0" borderId="22" xfId="124" applyFont="1" applyFill="1" applyBorder="1" applyAlignment="1">
      <alignment horizontal="left"/>
      <protection/>
    </xf>
    <xf numFmtId="176" fontId="23" fillId="0" borderId="17" xfId="124" applyNumberFormat="1" applyFont="1" applyFill="1" applyBorder="1">
      <alignment/>
      <protection/>
    </xf>
    <xf numFmtId="176" fontId="19" fillId="0" borderId="0" xfId="0" applyNumberFormat="1" applyFont="1" applyAlignment="1">
      <alignment horizontal="right"/>
    </xf>
    <xf numFmtId="176" fontId="19" fillId="0" borderId="17" xfId="0" applyNumberFormat="1" applyFont="1" applyBorder="1" applyAlignment="1">
      <alignment horizontal="right"/>
    </xf>
    <xf numFmtId="176" fontId="39" fillId="0" borderId="16" xfId="0" applyNumberFormat="1" applyFont="1" applyFill="1" applyBorder="1" applyAlignment="1">
      <alignment/>
    </xf>
    <xf numFmtId="176" fontId="39" fillId="0" borderId="12" xfId="0" applyNumberFormat="1" applyFont="1" applyFill="1" applyBorder="1" applyAlignment="1">
      <alignment horizontal="center"/>
    </xf>
    <xf numFmtId="176" fontId="39" fillId="0" borderId="0" xfId="0" applyNumberFormat="1" applyFont="1" applyFill="1" applyBorder="1" applyAlignment="1">
      <alignment horizontal="center"/>
    </xf>
    <xf numFmtId="176" fontId="39" fillId="0" borderId="17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176" fontId="7" fillId="0" borderId="0" xfId="124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218">
      <alignment/>
      <protection/>
    </xf>
    <xf numFmtId="0" fontId="24" fillId="0" borderId="0" xfId="218" applyFont="1" applyAlignment="1">
      <alignment/>
      <protection/>
    </xf>
    <xf numFmtId="0" fontId="6" fillId="0" borderId="0" xfId="218" applyFont="1" applyAlignment="1">
      <alignment/>
      <protection/>
    </xf>
    <xf numFmtId="0" fontId="6" fillId="0" borderId="0" xfId="218" applyFont="1">
      <alignment/>
      <protection/>
    </xf>
    <xf numFmtId="0" fontId="25" fillId="0" borderId="0" xfId="218" applyFont="1" applyAlignment="1">
      <alignment/>
      <protection/>
    </xf>
    <xf numFmtId="0" fontId="6" fillId="0" borderId="0" xfId="218" applyFont="1" applyBorder="1">
      <alignment/>
      <protection/>
    </xf>
    <xf numFmtId="0" fontId="23" fillId="0" borderId="24" xfId="218" applyFont="1" applyBorder="1">
      <alignment/>
      <protection/>
    </xf>
    <xf numFmtId="0" fontId="23" fillId="0" borderId="23" xfId="218" applyFont="1" applyBorder="1">
      <alignment/>
      <protection/>
    </xf>
    <xf numFmtId="0" fontId="23" fillId="0" borderId="21" xfId="218" applyFont="1" applyBorder="1" applyAlignment="1">
      <alignment horizontal="center"/>
      <protection/>
    </xf>
    <xf numFmtId="0" fontId="11" fillId="0" borderId="0" xfId="218" applyFont="1" applyAlignment="1">
      <alignment horizontal="left"/>
      <protection/>
    </xf>
    <xf numFmtId="176" fontId="6" fillId="0" borderId="0" xfId="218" applyNumberFormat="1" applyFont="1">
      <alignment/>
      <protection/>
    </xf>
    <xf numFmtId="0" fontId="11" fillId="0" borderId="0" xfId="218" applyFont="1">
      <alignment/>
      <protection/>
    </xf>
    <xf numFmtId="176" fontId="6" fillId="0" borderId="0" xfId="218" applyNumberFormat="1" applyFont="1" applyFill="1">
      <alignment/>
      <protection/>
    </xf>
    <xf numFmtId="176" fontId="6" fillId="0" borderId="0" xfId="218" applyNumberFormat="1" applyFont="1" applyAlignment="1">
      <alignment horizontal="right"/>
      <protection/>
    </xf>
    <xf numFmtId="0" fontId="6" fillId="0" borderId="0" xfId="218" applyFont="1" applyAlignment="1">
      <alignment wrapText="1"/>
      <protection/>
    </xf>
    <xf numFmtId="0" fontId="11" fillId="0" borderId="0" xfId="218" applyFont="1" applyAlignment="1">
      <alignment vertical="center"/>
      <protection/>
    </xf>
    <xf numFmtId="0" fontId="6" fillId="0" borderId="0" xfId="218" applyFont="1" applyAlignment="1">
      <alignment vertical="center" wrapText="1"/>
      <protection/>
    </xf>
    <xf numFmtId="0" fontId="23" fillId="0" borderId="0" xfId="218" applyFont="1" applyAlignment="1">
      <alignment vertical="center" wrapText="1"/>
      <protection/>
    </xf>
    <xf numFmtId="0" fontId="11" fillId="0" borderId="0" xfId="218" applyFont="1" applyAlignment="1">
      <alignment vertical="center" wrapText="1"/>
      <protection/>
    </xf>
    <xf numFmtId="1" fontId="6" fillId="0" borderId="0" xfId="218" applyNumberFormat="1" applyFont="1">
      <alignment/>
      <protection/>
    </xf>
    <xf numFmtId="0" fontId="6" fillId="0" borderId="0" xfId="218" applyFont="1" applyFill="1" applyBorder="1">
      <alignment/>
      <protection/>
    </xf>
    <xf numFmtId="1" fontId="6" fillId="0" borderId="0" xfId="251" applyNumberFormat="1" applyFont="1" applyFill="1" applyBorder="1" applyAlignment="1">
      <alignment/>
      <protection/>
    </xf>
    <xf numFmtId="0" fontId="23" fillId="0" borderId="0" xfId="218" applyFont="1" applyBorder="1">
      <alignment/>
      <protection/>
    </xf>
    <xf numFmtId="0" fontId="11" fillId="0" borderId="0" xfId="218" applyFont="1" applyBorder="1">
      <alignment/>
      <protection/>
    </xf>
    <xf numFmtId="1" fontId="6" fillId="0" borderId="0" xfId="218" applyNumberFormat="1" applyFont="1" applyBorder="1">
      <alignment/>
      <protection/>
    </xf>
    <xf numFmtId="0" fontId="6" fillId="0" borderId="17" xfId="218" applyFont="1" applyBorder="1">
      <alignment/>
      <protection/>
    </xf>
    <xf numFmtId="0" fontId="11" fillId="0" borderId="17" xfId="218" applyFont="1" applyBorder="1">
      <alignment/>
      <protection/>
    </xf>
    <xf numFmtId="0" fontId="23" fillId="0" borderId="0" xfId="218" applyFont="1">
      <alignment/>
      <protection/>
    </xf>
    <xf numFmtId="14" fontId="6" fillId="0" borderId="0" xfId="218" applyNumberFormat="1" applyFont="1" applyAlignment="1">
      <alignment horizontal="center"/>
      <protection/>
    </xf>
    <xf numFmtId="0" fontId="6" fillId="0" borderId="0" xfId="218" applyFont="1" applyAlignment="1">
      <alignment horizontal="center"/>
      <protection/>
    </xf>
    <xf numFmtId="0" fontId="26" fillId="0" borderId="21" xfId="124" applyFont="1" applyFill="1" applyBorder="1" applyAlignment="1">
      <alignment horizontal="center"/>
      <protection/>
    </xf>
    <xf numFmtId="0" fontId="26" fillId="0" borderId="24" xfId="124" applyFont="1" applyFill="1" applyBorder="1" applyAlignment="1">
      <alignment horizontal="center"/>
      <protection/>
    </xf>
    <xf numFmtId="0" fontId="26" fillId="0" borderId="22" xfId="124" applyFont="1" applyFill="1" applyBorder="1" applyAlignment="1">
      <alignment horizontal="center"/>
      <protection/>
    </xf>
    <xf numFmtId="0" fontId="23" fillId="0" borderId="10" xfId="290" applyFont="1" applyFill="1" applyBorder="1" applyAlignment="1">
      <alignment horizontal="center" vertical="center" wrapText="1"/>
      <protection/>
    </xf>
    <xf numFmtId="0" fontId="23" fillId="0" borderId="20" xfId="290" applyFont="1" applyFill="1" applyBorder="1" applyAlignment="1">
      <alignment horizontal="center" vertical="center" wrapText="1"/>
      <protection/>
    </xf>
    <xf numFmtId="0" fontId="23" fillId="0" borderId="15" xfId="290" applyFont="1" applyFill="1" applyBorder="1" applyAlignment="1">
      <alignment horizontal="center" vertical="center" wrapText="1"/>
      <protection/>
    </xf>
    <xf numFmtId="0" fontId="23" fillId="0" borderId="19" xfId="290" applyFont="1" applyFill="1" applyBorder="1" applyAlignment="1">
      <alignment horizontal="center" vertical="center" wrapText="1"/>
      <protection/>
    </xf>
    <xf numFmtId="0" fontId="23" fillId="0" borderId="21" xfId="290" applyFont="1" applyFill="1" applyBorder="1" applyAlignment="1">
      <alignment horizontal="center" wrapText="1"/>
      <protection/>
    </xf>
    <xf numFmtId="0" fontId="23" fillId="0" borderId="22" xfId="124" applyFont="1" applyFill="1" applyBorder="1" applyAlignment="1">
      <alignment horizontal="center" wrapText="1"/>
      <protection/>
    </xf>
    <xf numFmtId="0" fontId="23" fillId="0" borderId="24" xfId="124" applyFont="1" applyFill="1" applyBorder="1" applyAlignment="1">
      <alignment horizontal="center" wrapText="1"/>
      <protection/>
    </xf>
    <xf numFmtId="0" fontId="23" fillId="0" borderId="21" xfId="124" applyFont="1" applyFill="1" applyBorder="1" applyAlignment="1">
      <alignment horizontal="center" vertical="center" wrapText="1"/>
      <protection/>
    </xf>
    <xf numFmtId="0" fontId="23" fillId="0" borderId="22" xfId="124" applyFont="1" applyFill="1" applyBorder="1" applyAlignment="1">
      <alignment horizontal="center" vertical="center" wrapText="1"/>
      <protection/>
    </xf>
    <xf numFmtId="0" fontId="23" fillId="0" borderId="12" xfId="124" applyFont="1" applyFill="1" applyBorder="1" applyAlignment="1">
      <alignment horizontal="center" vertical="center" wrapText="1"/>
      <protection/>
    </xf>
    <xf numFmtId="0" fontId="23" fillId="0" borderId="12" xfId="290" applyFont="1" applyFill="1" applyBorder="1" applyAlignment="1">
      <alignment horizontal="center" vertical="center" wrapText="1"/>
      <protection/>
    </xf>
    <xf numFmtId="0" fontId="23" fillId="0" borderId="21" xfId="290" applyFont="1" applyFill="1" applyBorder="1" applyAlignment="1">
      <alignment horizontal="center" vertical="center" wrapText="1"/>
      <protection/>
    </xf>
    <xf numFmtId="0" fontId="23" fillId="0" borderId="24" xfId="290" applyFont="1" applyFill="1" applyBorder="1" applyAlignment="1">
      <alignment horizontal="center" vertical="center" wrapText="1"/>
      <protection/>
    </xf>
    <xf numFmtId="0" fontId="23" fillId="0" borderId="18" xfId="124" applyFont="1" applyFill="1" applyBorder="1" applyAlignment="1">
      <alignment horizontal="center" vertical="center"/>
      <protection/>
    </xf>
    <xf numFmtId="0" fontId="23" fillId="0" borderId="19" xfId="124" applyFont="1" applyFill="1" applyBorder="1" applyAlignment="1">
      <alignment horizontal="center" vertical="center"/>
      <protection/>
    </xf>
    <xf numFmtId="0" fontId="23" fillId="0" borderId="11" xfId="290" applyFont="1" applyFill="1" applyBorder="1" applyAlignment="1">
      <alignment horizontal="center" vertical="center"/>
      <protection/>
    </xf>
    <xf numFmtId="0" fontId="23" fillId="0" borderId="14" xfId="124" applyFont="1" applyFill="1" applyBorder="1" applyAlignment="1">
      <alignment horizontal="center" vertical="center"/>
      <protection/>
    </xf>
    <xf numFmtId="0" fontId="23" fillId="0" borderId="16" xfId="124" applyFont="1" applyFill="1" applyBorder="1" applyAlignment="1">
      <alignment horizontal="center" vertical="center"/>
      <protection/>
    </xf>
    <xf numFmtId="0" fontId="23" fillId="0" borderId="17" xfId="290" applyFont="1" applyFill="1" applyBorder="1" applyAlignment="1">
      <alignment horizontal="center" vertical="center" wrapText="1"/>
      <protection/>
    </xf>
    <xf numFmtId="0" fontId="23" fillId="0" borderId="20" xfId="124" applyFont="1" applyFill="1" applyBorder="1" applyAlignment="1">
      <alignment horizontal="center" vertical="center" wrapText="1"/>
      <protection/>
    </xf>
    <xf numFmtId="0" fontId="23" fillId="0" borderId="15" xfId="124" applyFont="1" applyFill="1" applyBorder="1" applyAlignment="1">
      <alignment horizontal="center" vertical="center" wrapText="1"/>
      <protection/>
    </xf>
    <xf numFmtId="0" fontId="23" fillId="0" borderId="17" xfId="124" applyFont="1" applyFill="1" applyBorder="1" applyAlignment="1">
      <alignment horizontal="center" vertical="center" wrapText="1"/>
      <protection/>
    </xf>
    <xf numFmtId="0" fontId="23" fillId="0" borderId="19" xfId="124" applyFont="1" applyFill="1" applyBorder="1" applyAlignment="1">
      <alignment horizontal="center" vertical="center" wrapText="1"/>
      <protection/>
    </xf>
    <xf numFmtId="0" fontId="23" fillId="0" borderId="23" xfId="290" applyFont="1" applyFill="1" applyBorder="1" applyAlignment="1">
      <alignment horizontal="center" vertical="center" wrapText="1"/>
      <protection/>
    </xf>
    <xf numFmtId="0" fontId="23" fillId="0" borderId="24" xfId="124" applyFont="1" applyFill="1" applyBorder="1" applyAlignment="1">
      <alignment horizontal="center" vertical="center"/>
      <protection/>
    </xf>
    <xf numFmtId="0" fontId="23" fillId="0" borderId="23" xfId="124" applyFont="1" applyFill="1" applyBorder="1" applyAlignment="1">
      <alignment horizontal="center" vertical="center"/>
      <protection/>
    </xf>
    <xf numFmtId="0" fontId="37" fillId="0" borderId="11" xfId="290" applyFont="1" applyFill="1" applyBorder="1" applyAlignment="1">
      <alignment horizontal="center" wrapText="1"/>
      <protection/>
    </xf>
    <xf numFmtId="0" fontId="23" fillId="0" borderId="14" xfId="124" applyFont="1" applyFill="1" applyBorder="1" applyAlignment="1">
      <alignment horizontal="center" wrapText="1"/>
      <protection/>
    </xf>
    <xf numFmtId="0" fontId="23" fillId="0" borderId="16" xfId="124" applyFont="1" applyFill="1" applyBorder="1" applyAlignment="1">
      <alignment horizontal="center" wrapText="1"/>
      <protection/>
    </xf>
    <xf numFmtId="0" fontId="23" fillId="0" borderId="22" xfId="290" applyFont="1" applyFill="1" applyBorder="1" applyAlignment="1">
      <alignment horizontal="center" vertical="center" wrapText="1"/>
      <protection/>
    </xf>
    <xf numFmtId="0" fontId="23" fillId="0" borderId="0" xfId="124" applyFont="1" applyFill="1" applyBorder="1" applyAlignment="1">
      <alignment/>
      <protection/>
    </xf>
    <xf numFmtId="0" fontId="23" fillId="0" borderId="0" xfId="290" applyFont="1" applyFill="1" applyBorder="1" applyAlignment="1">
      <alignment horizontal="center" vertical="center" wrapText="1"/>
      <protection/>
    </xf>
    <xf numFmtId="0" fontId="23" fillId="0" borderId="24" xfId="124" applyFont="1" applyFill="1" applyBorder="1" applyAlignment="1">
      <alignment horizontal="center" vertical="center" wrapText="1"/>
      <protection/>
    </xf>
    <xf numFmtId="0" fontId="23" fillId="0" borderId="10" xfId="124" applyFont="1" applyFill="1" applyBorder="1" applyAlignment="1">
      <alignment horizontal="center" vertical="center" wrapText="1"/>
      <protection/>
    </xf>
    <xf numFmtId="176" fontId="23" fillId="0" borderId="12" xfId="290" applyNumberFormat="1" applyFont="1" applyFill="1" applyBorder="1" applyAlignment="1">
      <alignment horizontal="center"/>
      <protection/>
    </xf>
    <xf numFmtId="176" fontId="23" fillId="0" borderId="0" xfId="290" applyNumberFormat="1" applyFont="1" applyFill="1" applyBorder="1" applyAlignment="1">
      <alignment horizontal="center"/>
      <protection/>
    </xf>
    <xf numFmtId="0" fontId="23" fillId="0" borderId="0" xfId="290" applyFont="1" applyFill="1" applyBorder="1" applyAlignment="1">
      <alignment horizontal="center"/>
      <protection/>
    </xf>
    <xf numFmtId="0" fontId="23" fillId="0" borderId="18" xfId="290" applyFont="1" applyFill="1" applyBorder="1" applyAlignment="1">
      <alignment horizontal="center"/>
      <protection/>
    </xf>
    <xf numFmtId="14" fontId="23" fillId="0" borderId="0" xfId="124" applyNumberFormat="1" applyFont="1" applyFill="1" applyAlignment="1">
      <alignment horizontal="center"/>
      <protection/>
    </xf>
    <xf numFmtId="17" fontId="6" fillId="0" borderId="21" xfId="124" applyNumberFormat="1" applyFont="1" applyFill="1" applyBorder="1" applyAlignment="1">
      <alignment horizontal="center" vertical="center"/>
      <protection/>
    </xf>
    <xf numFmtId="0" fontId="6" fillId="0" borderId="22" xfId="124" applyFont="1" applyFill="1" applyBorder="1" applyAlignment="1">
      <alignment horizontal="center"/>
      <protection/>
    </xf>
    <xf numFmtId="0" fontId="6" fillId="0" borderId="24" xfId="124" applyFont="1" applyFill="1" applyBorder="1" applyAlignment="1">
      <alignment horizontal="center"/>
      <protection/>
    </xf>
    <xf numFmtId="0" fontId="7" fillId="0" borderId="0" xfId="124" applyFont="1" applyAlignment="1">
      <alignment horizontal="left" vertical="center" wrapText="1"/>
      <protection/>
    </xf>
    <xf numFmtId="0" fontId="11" fillId="0" borderId="10" xfId="124" applyFont="1" applyBorder="1" applyAlignment="1">
      <alignment horizontal="center" vertical="center" wrapText="1"/>
      <protection/>
    </xf>
    <xf numFmtId="0" fontId="11" fillId="0" borderId="13" xfId="124" applyFont="1" applyBorder="1" applyAlignment="1">
      <alignment horizontal="center" vertical="center" wrapText="1"/>
      <protection/>
    </xf>
    <xf numFmtId="0" fontId="11" fillId="0" borderId="15" xfId="124" applyFont="1" applyBorder="1" applyAlignment="1">
      <alignment horizontal="center" vertical="center" wrapText="1"/>
      <protection/>
    </xf>
    <xf numFmtId="0" fontId="7" fillId="0" borderId="0" xfId="124" applyFont="1" applyBorder="1" applyAlignment="1">
      <alignment horizontal="left" vertical="center" wrapText="1"/>
      <protection/>
    </xf>
    <xf numFmtId="0" fontId="7" fillId="0" borderId="12" xfId="124" applyFont="1" applyBorder="1" applyAlignment="1">
      <alignment horizontal="left" vertical="center" wrapText="1"/>
      <protection/>
    </xf>
    <xf numFmtId="0" fontId="6" fillId="0" borderId="10" xfId="284" applyFont="1" applyFill="1" applyBorder="1" applyAlignment="1">
      <alignment horizontal="center" vertical="center" wrapText="1"/>
      <protection/>
    </xf>
    <xf numFmtId="0" fontId="6" fillId="0" borderId="12" xfId="284" applyFont="1" applyFill="1" applyBorder="1" applyAlignment="1">
      <alignment horizontal="center" vertical="center" wrapText="1"/>
      <protection/>
    </xf>
    <xf numFmtId="0" fontId="6" fillId="0" borderId="15" xfId="284" applyFont="1" applyFill="1" applyBorder="1" applyAlignment="1">
      <alignment horizontal="center" vertical="center" wrapText="1"/>
      <protection/>
    </xf>
    <xf numFmtId="0" fontId="6" fillId="0" borderId="17" xfId="284" applyFont="1" applyFill="1" applyBorder="1" applyAlignment="1">
      <alignment horizontal="center" vertical="center" wrapText="1"/>
      <protection/>
    </xf>
    <xf numFmtId="0" fontId="6" fillId="0" borderId="11" xfId="284" applyFont="1" applyFill="1" applyBorder="1" applyAlignment="1">
      <alignment horizontal="center"/>
      <protection/>
    </xf>
    <xf numFmtId="0" fontId="6" fillId="0" borderId="14" xfId="284" applyFont="1" applyFill="1" applyBorder="1" applyAlignment="1">
      <alignment horizontal="center"/>
      <protection/>
    </xf>
    <xf numFmtId="0" fontId="6" fillId="0" borderId="16" xfId="284" applyFont="1" applyFill="1" applyBorder="1" applyAlignment="1">
      <alignment horizontal="center"/>
      <protection/>
    </xf>
    <xf numFmtId="0" fontId="6" fillId="0" borderId="11" xfId="285" applyFont="1" applyBorder="1" applyAlignment="1">
      <alignment horizontal="center" vertical="center" wrapText="1"/>
      <protection/>
    </xf>
    <xf numFmtId="0" fontId="6" fillId="0" borderId="14" xfId="285" applyFont="1" applyBorder="1" applyAlignment="1">
      <alignment horizontal="center" vertical="center" wrapText="1"/>
      <protection/>
    </xf>
    <xf numFmtId="0" fontId="8" fillId="0" borderId="20" xfId="285" applyFont="1" applyBorder="1" applyAlignment="1">
      <alignment horizontal="center" vertical="center" shrinkToFit="1"/>
      <protection/>
    </xf>
    <xf numFmtId="0" fontId="8" fillId="0" borderId="18" xfId="285" applyFont="1" applyBorder="1" applyAlignment="1">
      <alignment horizontal="center" vertical="center" shrinkToFit="1"/>
      <protection/>
    </xf>
    <xf numFmtId="0" fontId="8" fillId="0" borderId="19" xfId="285" applyFont="1" applyBorder="1" applyAlignment="1">
      <alignment horizontal="center" vertical="center" shrinkToFit="1"/>
      <protection/>
    </xf>
    <xf numFmtId="0" fontId="20" fillId="0" borderId="11" xfId="285" applyFont="1" applyBorder="1" applyAlignment="1">
      <alignment horizontal="center" vertical="center" wrapText="1" shrinkToFit="1"/>
      <protection/>
    </xf>
    <xf numFmtId="0" fontId="20" fillId="0" borderId="14" xfId="285" applyFont="1" applyBorder="1" applyAlignment="1">
      <alignment horizontal="center" vertical="center" wrapText="1" shrinkToFit="1"/>
      <protection/>
    </xf>
    <xf numFmtId="0" fontId="20" fillId="0" borderId="16" xfId="285" applyFont="1" applyBorder="1" applyAlignment="1">
      <alignment horizontal="center" vertical="center" wrapText="1" shrinkToFit="1"/>
      <protection/>
    </xf>
    <xf numFmtId="0" fontId="39" fillId="0" borderId="17" xfId="124" applyFont="1" applyFill="1" applyBorder="1" applyAlignment="1">
      <alignment horizontal="center"/>
      <protection/>
    </xf>
    <xf numFmtId="0" fontId="39" fillId="0" borderId="10" xfId="124" applyFont="1" applyFill="1" applyBorder="1" applyAlignment="1">
      <alignment horizontal="center" vertical="center"/>
      <protection/>
    </xf>
    <xf numFmtId="0" fontId="39" fillId="0" borderId="12" xfId="124" applyFont="1" applyFill="1" applyBorder="1" applyAlignment="1">
      <alignment horizontal="center" vertical="center"/>
      <protection/>
    </xf>
    <xf numFmtId="0" fontId="39" fillId="0" borderId="20" xfId="124" applyFont="1" applyFill="1" applyBorder="1" applyAlignment="1">
      <alignment horizontal="center" vertical="center"/>
      <protection/>
    </xf>
    <xf numFmtId="0" fontId="40" fillId="0" borderId="13" xfId="124" applyFont="1" applyFill="1" applyBorder="1" applyAlignment="1">
      <alignment horizontal="center" vertical="center"/>
      <protection/>
    </xf>
    <xf numFmtId="0" fontId="40" fillId="0" borderId="0" xfId="124" applyFont="1" applyFill="1" applyBorder="1" applyAlignment="1">
      <alignment horizontal="center" vertical="center"/>
      <protection/>
    </xf>
    <xf numFmtId="0" fontId="40" fillId="0" borderId="18" xfId="124" applyFont="1" applyFill="1" applyBorder="1" applyAlignment="1">
      <alignment horizontal="center" vertical="center"/>
      <protection/>
    </xf>
    <xf numFmtId="0" fontId="39" fillId="0" borderId="15" xfId="124" applyFont="1" applyFill="1" applyBorder="1" applyAlignment="1">
      <alignment horizontal="center"/>
      <protection/>
    </xf>
    <xf numFmtId="0" fontId="39" fillId="0" borderId="19" xfId="124" applyFont="1" applyFill="1" applyBorder="1" applyAlignment="1">
      <alignment horizontal="center"/>
      <protection/>
    </xf>
    <xf numFmtId="0" fontId="40" fillId="0" borderId="15" xfId="124" applyFont="1" applyFill="1" applyBorder="1" applyAlignment="1">
      <alignment horizontal="center" vertical="center"/>
      <protection/>
    </xf>
    <xf numFmtId="0" fontId="40" fillId="0" borderId="17" xfId="124" applyFont="1" applyFill="1" applyBorder="1" applyAlignment="1">
      <alignment horizontal="center" vertical="center"/>
      <protection/>
    </xf>
    <xf numFmtId="0" fontId="40" fillId="0" borderId="19" xfId="124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286" applyFont="1">
      <alignment/>
      <protection/>
    </xf>
    <xf numFmtId="0" fontId="6" fillId="0" borderId="0" xfId="286" applyFont="1" applyBorder="1">
      <alignment/>
      <protection/>
    </xf>
    <xf numFmtId="0" fontId="20" fillId="0" borderId="0" xfId="286" applyFont="1" applyBorder="1">
      <alignment/>
      <protection/>
    </xf>
    <xf numFmtId="0" fontId="26" fillId="0" borderId="0" xfId="286" applyFont="1" applyBorder="1">
      <alignment/>
      <protection/>
    </xf>
    <xf numFmtId="14" fontId="6" fillId="0" borderId="0" xfId="286" applyNumberFormat="1" applyFont="1" applyBorder="1">
      <alignment/>
      <protection/>
    </xf>
    <xf numFmtId="14" fontId="6" fillId="0" borderId="0" xfId="286" applyNumberFormat="1" applyFont="1">
      <alignment/>
      <protection/>
    </xf>
    <xf numFmtId="0" fontId="6" fillId="0" borderId="12" xfId="286" applyFont="1" applyBorder="1">
      <alignment/>
      <protection/>
    </xf>
    <xf numFmtId="0" fontId="6" fillId="0" borderId="10" xfId="286" applyFont="1" applyBorder="1">
      <alignment/>
      <protection/>
    </xf>
    <xf numFmtId="0" fontId="10" fillId="0" borderId="10" xfId="286" applyFont="1" applyBorder="1">
      <alignment/>
      <protection/>
    </xf>
    <xf numFmtId="0" fontId="10" fillId="0" borderId="12" xfId="286" applyFont="1" applyBorder="1">
      <alignment/>
      <protection/>
    </xf>
    <xf numFmtId="0" fontId="10" fillId="0" borderId="20" xfId="286" applyFont="1" applyBorder="1">
      <alignment/>
      <protection/>
    </xf>
    <xf numFmtId="0" fontId="10" fillId="0" borderId="22" xfId="286" applyFont="1" applyBorder="1">
      <alignment/>
      <protection/>
    </xf>
    <xf numFmtId="0" fontId="10" fillId="0" borderId="11" xfId="286" applyFont="1" applyBorder="1">
      <alignment/>
      <protection/>
    </xf>
    <xf numFmtId="0" fontId="10" fillId="0" borderId="0" xfId="286" applyFont="1" applyBorder="1">
      <alignment/>
      <protection/>
    </xf>
    <xf numFmtId="0" fontId="6" fillId="0" borderId="13" xfId="286" applyFont="1" applyBorder="1">
      <alignment/>
      <protection/>
    </xf>
    <xf numFmtId="0" fontId="67" fillId="0" borderId="13" xfId="286" applyFont="1" applyBorder="1">
      <alignment/>
      <protection/>
    </xf>
    <xf numFmtId="0" fontId="67" fillId="0" borderId="0" xfId="286" applyFont="1" applyBorder="1">
      <alignment/>
      <protection/>
    </xf>
    <xf numFmtId="0" fontId="10" fillId="0" borderId="18" xfId="286" applyFont="1" applyBorder="1">
      <alignment/>
      <protection/>
    </xf>
    <xf numFmtId="0" fontId="10" fillId="0" borderId="10" xfId="286" applyFont="1" applyBorder="1" applyAlignment="1">
      <alignment horizontal="center" vertical="center" wrapText="1"/>
      <protection/>
    </xf>
    <xf numFmtId="0" fontId="10" fillId="0" borderId="20" xfId="286" applyFont="1" applyBorder="1" applyAlignment="1">
      <alignment horizontal="center" vertical="center" wrapText="1"/>
      <protection/>
    </xf>
    <xf numFmtId="0" fontId="10" fillId="0" borderId="14" xfId="286" applyFont="1" applyBorder="1">
      <alignment/>
      <protection/>
    </xf>
    <xf numFmtId="0" fontId="10" fillId="0" borderId="13" xfId="286" applyFont="1" applyBorder="1" applyAlignment="1">
      <alignment horizontal="center"/>
      <protection/>
    </xf>
    <xf numFmtId="0" fontId="6" fillId="0" borderId="0" xfId="286" applyFont="1" applyBorder="1" applyAlignment="1">
      <alignment horizontal="center" vertical="justify" textRotation="90" wrapText="1"/>
      <protection/>
    </xf>
    <xf numFmtId="0" fontId="10" fillId="0" borderId="0" xfId="286" applyFont="1" applyBorder="1" applyAlignment="1">
      <alignment horizontal="center"/>
      <protection/>
    </xf>
    <xf numFmtId="0" fontId="10" fillId="0" borderId="21" xfId="286" applyFont="1" applyBorder="1">
      <alignment/>
      <protection/>
    </xf>
    <xf numFmtId="0" fontId="67" fillId="0" borderId="24" xfId="286" applyFont="1" applyBorder="1">
      <alignment/>
      <protection/>
    </xf>
    <xf numFmtId="0" fontId="67" fillId="0" borderId="15" xfId="286" applyFont="1" applyBorder="1" applyAlignment="1">
      <alignment horizontal="center"/>
      <protection/>
    </xf>
    <xf numFmtId="0" fontId="67" fillId="0" borderId="19" xfId="286" applyFont="1" applyBorder="1" applyAlignment="1">
      <alignment horizontal="center"/>
      <protection/>
    </xf>
    <xf numFmtId="0" fontId="67" fillId="0" borderId="15" xfId="286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7" fillId="0" borderId="18" xfId="286" applyFont="1" applyBorder="1">
      <alignment/>
      <protection/>
    </xf>
    <xf numFmtId="0" fontId="0" fillId="0" borderId="0" xfId="0" applyAlignment="1">
      <alignment horizontal="center" vertical="justify" wrapText="1"/>
    </xf>
    <xf numFmtId="0" fontId="10" fillId="0" borderId="13" xfId="286" applyFont="1" applyBorder="1">
      <alignment/>
      <protection/>
    </xf>
    <xf numFmtId="0" fontId="67" fillId="0" borderId="14" xfId="286" applyFont="1" applyBorder="1">
      <alignment/>
      <protection/>
    </xf>
    <xf numFmtId="0" fontId="10" fillId="0" borderId="10" xfId="286" applyFont="1" applyBorder="1" applyAlignment="1">
      <alignment horizontal="center" vertical="center"/>
      <protection/>
    </xf>
    <xf numFmtId="0" fontId="10" fillId="0" borderId="17" xfId="286" applyFont="1" applyBorder="1">
      <alignment/>
      <protection/>
    </xf>
    <xf numFmtId="0" fontId="10" fillId="0" borderId="15" xfId="286" applyFont="1" applyBorder="1">
      <alignment/>
      <protection/>
    </xf>
    <xf numFmtId="0" fontId="10" fillId="0" borderId="16" xfId="286" applyFont="1" applyBorder="1">
      <alignment/>
      <protection/>
    </xf>
    <xf numFmtId="0" fontId="3" fillId="0" borderId="15" xfId="0" applyFont="1" applyBorder="1" applyAlignment="1">
      <alignment horizontal="center" vertical="center"/>
    </xf>
    <xf numFmtId="0" fontId="67" fillId="0" borderId="16" xfId="286" applyFont="1" applyBorder="1">
      <alignment/>
      <protection/>
    </xf>
    <xf numFmtId="0" fontId="67" fillId="0" borderId="17" xfId="286" applyFont="1" applyBorder="1">
      <alignment/>
      <protection/>
    </xf>
    <xf numFmtId="0" fontId="67" fillId="0" borderId="0" xfId="0" applyFont="1" applyAlignment="1">
      <alignment horizontal="left"/>
    </xf>
    <xf numFmtId="176" fontId="3" fillId="0" borderId="0" xfId="286" applyNumberFormat="1" applyFont="1" applyBorder="1" applyAlignment="1">
      <alignment horizontal="right"/>
      <protection/>
    </xf>
    <xf numFmtId="176" fontId="10" fillId="0" borderId="0" xfId="286" applyNumberFormat="1" applyFont="1">
      <alignment/>
      <protection/>
    </xf>
    <xf numFmtId="0" fontId="10" fillId="0" borderId="0" xfId="286" applyFont="1" applyBorder="1" applyAlignment="1">
      <alignment horizontal="right"/>
      <protection/>
    </xf>
    <xf numFmtId="0" fontId="10" fillId="0" borderId="0" xfId="286" applyFont="1">
      <alignment/>
      <protection/>
    </xf>
    <xf numFmtId="0" fontId="10" fillId="0" borderId="0" xfId="286" applyFont="1" applyAlignment="1">
      <alignment horizontal="right"/>
      <protection/>
    </xf>
    <xf numFmtId="176" fontId="3" fillId="0" borderId="0" xfId="286" applyNumberFormat="1" applyFont="1" applyFill="1" applyBorder="1" applyAlignment="1">
      <alignment horizontal="right"/>
      <protection/>
    </xf>
    <xf numFmtId="1" fontId="10" fillId="0" borderId="0" xfId="286" applyNumberFormat="1" applyFont="1" applyBorder="1" applyAlignment="1">
      <alignment horizontal="right"/>
      <protection/>
    </xf>
    <xf numFmtId="0" fontId="3" fillId="0" borderId="0" xfId="286" applyFont="1" applyBorder="1" applyAlignment="1">
      <alignment horizontal="right"/>
      <protection/>
    </xf>
    <xf numFmtId="176" fontId="3" fillId="0" borderId="17" xfId="286" applyNumberFormat="1" applyFont="1" applyBorder="1" applyAlignment="1">
      <alignment horizontal="right"/>
      <protection/>
    </xf>
    <xf numFmtId="0" fontId="3" fillId="0" borderId="17" xfId="286" applyFont="1" applyBorder="1" applyAlignment="1">
      <alignment horizontal="right"/>
      <protection/>
    </xf>
    <xf numFmtId="0" fontId="26" fillId="0" borderId="17" xfId="0" applyFont="1" applyBorder="1" applyAlignment="1">
      <alignment horizontal="right"/>
    </xf>
    <xf numFmtId="0" fontId="27" fillId="0" borderId="22" xfId="0" applyFont="1" applyBorder="1" applyAlignment="1">
      <alignment horizontal="center"/>
    </xf>
    <xf numFmtId="176" fontId="29" fillId="0" borderId="22" xfId="286" applyNumberFormat="1" applyFont="1" applyBorder="1" applyAlignment="1">
      <alignment horizontal="right"/>
      <protection/>
    </xf>
    <xf numFmtId="176" fontId="26" fillId="0" borderId="22" xfId="286" applyNumberFormat="1" applyFont="1" applyBorder="1">
      <alignment/>
      <protection/>
    </xf>
    <xf numFmtId="176" fontId="29" fillId="0" borderId="0" xfId="286" applyNumberFormat="1" applyFont="1" applyBorder="1" applyAlignment="1">
      <alignment horizontal="right"/>
      <protection/>
    </xf>
    <xf numFmtId="0" fontId="29" fillId="0" borderId="0" xfId="286" applyFont="1" applyBorder="1" applyAlignment="1">
      <alignment horizontal="right"/>
      <protection/>
    </xf>
    <xf numFmtId="0" fontId="10" fillId="0" borderId="0" xfId="286" applyFont="1" applyAlignment="1">
      <alignment horizontal="center"/>
      <protection/>
    </xf>
    <xf numFmtId="0" fontId="10" fillId="0" borderId="17" xfId="290" applyFont="1" applyBorder="1">
      <alignment/>
      <protection/>
    </xf>
    <xf numFmtId="0" fontId="69" fillId="0" borderId="17" xfId="290" applyFont="1" applyBorder="1">
      <alignment/>
      <protection/>
    </xf>
    <xf numFmtId="176" fontId="10" fillId="0" borderId="22" xfId="286" applyNumberFormat="1" applyFont="1" applyBorder="1" applyAlignment="1">
      <alignment horizontal="right"/>
      <protection/>
    </xf>
    <xf numFmtId="0" fontId="126" fillId="0" borderId="25" xfId="0" applyNumberFormat="1" applyFont="1" applyFill="1" applyBorder="1" applyAlignment="1">
      <alignment horizontal="right" vertical="center" wrapText="1" readingOrder="1"/>
    </xf>
    <xf numFmtId="0" fontId="127" fillId="0" borderId="0" xfId="230" applyFont="1">
      <alignment/>
      <protection/>
    </xf>
    <xf numFmtId="0" fontId="128" fillId="0" borderId="0" xfId="230" applyFont="1">
      <alignment/>
      <protection/>
    </xf>
    <xf numFmtId="0" fontId="128" fillId="0" borderId="12" xfId="140" applyFont="1" applyBorder="1" applyAlignment="1">
      <alignment vertical="center" wrapText="1"/>
      <protection/>
    </xf>
    <xf numFmtId="0" fontId="128" fillId="0" borderId="11" xfId="140" applyFont="1" applyBorder="1" applyAlignment="1">
      <alignment vertical="center" wrapText="1"/>
      <protection/>
    </xf>
    <xf numFmtId="0" fontId="129" fillId="0" borderId="11" xfId="140" applyFont="1" applyBorder="1" applyAlignment="1">
      <alignment horizontal="center" wrapText="1"/>
      <protection/>
    </xf>
    <xf numFmtId="0" fontId="128" fillId="0" borderId="11" xfId="140" applyFont="1" applyBorder="1" applyAlignment="1">
      <alignment horizontal="center" wrapText="1"/>
      <protection/>
    </xf>
    <xf numFmtId="0" fontId="128" fillId="0" borderId="12" xfId="140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30" fillId="0" borderId="12" xfId="0" applyNumberFormat="1" applyFont="1" applyFill="1" applyBorder="1" applyAlignment="1">
      <alignment vertical="center" readingOrder="1"/>
    </xf>
    <xf numFmtId="0" fontId="131" fillId="0" borderId="12" xfId="0" applyNumberFormat="1" applyFont="1" applyFill="1" applyBorder="1" applyAlignment="1">
      <alignment horizontal="right" vertical="center" wrapText="1" readingOrder="1"/>
    </xf>
    <xf numFmtId="187" fontId="126" fillId="0" borderId="25" xfId="0" applyNumberFormat="1" applyFont="1" applyFill="1" applyBorder="1" applyAlignment="1">
      <alignment horizontal="right" vertical="center" wrapText="1" readingOrder="1"/>
    </xf>
    <xf numFmtId="0" fontId="130" fillId="0" borderId="0" xfId="0" applyNumberFormat="1" applyFont="1" applyFill="1" applyBorder="1" applyAlignment="1">
      <alignment vertical="center" readingOrder="1"/>
    </xf>
    <xf numFmtId="0" fontId="131" fillId="0" borderId="0" xfId="0" applyNumberFormat="1" applyFont="1" applyFill="1" applyBorder="1" applyAlignment="1">
      <alignment horizontal="right" vertical="center" wrapText="1" readingOrder="1"/>
    </xf>
    <xf numFmtId="0" fontId="130" fillId="0" borderId="17" xfId="0" applyNumberFormat="1" applyFont="1" applyFill="1" applyBorder="1" applyAlignment="1">
      <alignment vertical="center" readingOrder="1"/>
    </xf>
    <xf numFmtId="0" fontId="131" fillId="0" borderId="17" xfId="0" applyNumberFormat="1" applyFont="1" applyFill="1" applyBorder="1" applyAlignment="1">
      <alignment horizontal="right" vertical="center" wrapText="1" readingOrder="1"/>
    </xf>
    <xf numFmtId="0" fontId="127" fillId="0" borderId="17" xfId="278" applyFont="1" applyBorder="1" applyAlignment="1">
      <alignment wrapText="1"/>
      <protection/>
    </xf>
    <xf numFmtId="0" fontId="132" fillId="0" borderId="17" xfId="0" applyNumberFormat="1" applyFont="1" applyFill="1" applyBorder="1" applyAlignment="1">
      <alignment horizontal="right" vertical="center" wrapText="1" readingOrder="1"/>
    </xf>
    <xf numFmtId="0" fontId="129" fillId="0" borderId="0" xfId="278" applyFont="1" applyBorder="1">
      <alignment/>
      <protection/>
    </xf>
    <xf numFmtId="0" fontId="129" fillId="0" borderId="0" xfId="274" applyFont="1" applyBorder="1">
      <alignment/>
      <protection/>
    </xf>
    <xf numFmtId="0" fontId="133" fillId="0" borderId="0" xfId="274" applyFont="1" applyBorder="1">
      <alignment/>
      <protection/>
    </xf>
    <xf numFmtId="0" fontId="26" fillId="0" borderId="0" xfId="287" applyFont="1" applyBorder="1" applyAlignment="1">
      <alignment horizontal="center" shrinkToFit="1"/>
      <protection/>
    </xf>
    <xf numFmtId="0" fontId="24" fillId="0" borderId="0" xfId="287" applyFont="1" applyBorder="1" applyAlignment="1">
      <alignment horizontal="left"/>
      <protection/>
    </xf>
    <xf numFmtId="0" fontId="19" fillId="0" borderId="0" xfId="287" applyFont="1" applyBorder="1" applyAlignment="1">
      <alignment horizontal="left"/>
      <protection/>
    </xf>
    <xf numFmtId="0" fontId="24" fillId="0" borderId="0" xfId="287" applyFont="1" applyBorder="1" applyAlignment="1">
      <alignment horizontal="center" vertical="center"/>
      <protection/>
    </xf>
    <xf numFmtId="0" fontId="81" fillId="0" borderId="0" xfId="287" applyFont="1" applyBorder="1" applyAlignment="1">
      <alignment horizontal="center"/>
      <protection/>
    </xf>
    <xf numFmtId="0" fontId="6" fillId="0" borderId="20" xfId="0" applyFont="1" applyBorder="1" applyAlignment="1">
      <alignment horizontal="center" vertical="center"/>
    </xf>
    <xf numFmtId="188" fontId="6" fillId="0" borderId="11" xfId="106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188" fontId="6" fillId="0" borderId="16" xfId="106" applyNumberFormat="1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/>
    </xf>
    <xf numFmtId="0" fontId="26" fillId="0" borderId="0" xfId="0" applyFont="1" applyAlignment="1">
      <alignment/>
    </xf>
    <xf numFmtId="189" fontId="83" fillId="0" borderId="0" xfId="283" applyNumberFormat="1" applyFont="1" applyBorder="1" applyAlignment="1">
      <alignment/>
      <protection/>
    </xf>
    <xf numFmtId="190" fontId="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90" fontId="6" fillId="0" borderId="0" xfId="0" applyNumberFormat="1" applyFont="1" applyBorder="1" applyAlignment="1">
      <alignment horizontal="center"/>
    </xf>
    <xf numFmtId="0" fontId="134" fillId="0" borderId="0" xfId="0" applyFont="1" applyAlignment="1">
      <alignment/>
    </xf>
    <xf numFmtId="189" fontId="85" fillId="0" borderId="0" xfId="283" applyNumberFormat="1" applyFont="1" applyBorder="1" applyAlignment="1">
      <alignment/>
      <protection/>
    </xf>
    <xf numFmtId="0" fontId="135" fillId="0" borderId="0" xfId="0" applyFont="1" applyAlignment="1">
      <alignment/>
    </xf>
    <xf numFmtId="0" fontId="41" fillId="0" borderId="0" xfId="0" applyFont="1" applyAlignment="1">
      <alignment/>
    </xf>
    <xf numFmtId="190" fontId="10" fillId="0" borderId="0" xfId="0" applyNumberFormat="1" applyFont="1" applyAlignment="1">
      <alignment/>
    </xf>
    <xf numFmtId="189" fontId="41" fillId="0" borderId="0" xfId="283" applyNumberFormat="1" applyFont="1" applyBorder="1" applyAlignment="1">
      <alignment/>
      <protection/>
    </xf>
    <xf numFmtId="0" fontId="0" fillId="0" borderId="0" xfId="0" applyAlignment="1">
      <alignment horizontal="left"/>
    </xf>
    <xf numFmtId="188" fontId="41" fillId="0" borderId="0" xfId="106" applyNumberFormat="1" applyFont="1" applyBorder="1" applyAlignment="1">
      <alignment/>
    </xf>
    <xf numFmtId="0" fontId="135" fillId="0" borderId="0" xfId="0" applyFont="1" applyAlignment="1">
      <alignment/>
    </xf>
    <xf numFmtId="0" fontId="41" fillId="0" borderId="0" xfId="0" applyFont="1" applyBorder="1" applyAlignment="1">
      <alignment horizontal="left" wrapText="1" shrinkToFi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86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41" fillId="0" borderId="0" xfId="0" applyFont="1" applyAlignment="1">
      <alignment wrapText="1"/>
    </xf>
    <xf numFmtId="0" fontId="87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top"/>
    </xf>
    <xf numFmtId="0" fontId="88" fillId="0" borderId="0" xfId="7" applyFont="1" applyAlignment="1">
      <alignment wrapText="1"/>
    </xf>
    <xf numFmtId="0" fontId="87" fillId="0" borderId="0" xfId="5" applyFont="1" applyFill="1" applyBorder="1" applyAlignment="1">
      <alignment/>
    </xf>
    <xf numFmtId="0" fontId="89" fillId="0" borderId="0" xfId="5" applyFont="1" applyAlignment="1">
      <alignment wrapText="1"/>
    </xf>
    <xf numFmtId="0" fontId="87" fillId="0" borderId="0" xfId="0" applyFont="1" applyFill="1" applyBorder="1" applyAlignment="1">
      <alignment/>
    </xf>
    <xf numFmtId="0" fontId="41" fillId="0" borderId="0" xfId="0" applyFont="1" applyBorder="1" applyAlignment="1">
      <alignment wrapText="1"/>
    </xf>
    <xf numFmtId="0" fontId="87" fillId="0" borderId="26" xfId="0" applyFont="1" applyFill="1" applyBorder="1" applyAlignment="1">
      <alignment vertical="top"/>
    </xf>
    <xf numFmtId="0" fontId="0" fillId="0" borderId="26" xfId="0" applyBorder="1" applyAlignment="1">
      <alignment/>
    </xf>
    <xf numFmtId="190" fontId="6" fillId="0" borderId="26" xfId="0" applyNumberFormat="1" applyFont="1" applyBorder="1" applyAlignment="1">
      <alignment horizontal="center"/>
    </xf>
    <xf numFmtId="191" fontId="91" fillId="35" borderId="17" xfId="282" applyNumberFormat="1" applyFont="1" applyFill="1" applyBorder="1" applyAlignment="1">
      <alignment horizontal="left" vertical="center"/>
      <protection/>
    </xf>
    <xf numFmtId="190" fontId="6" fillId="0" borderId="0" xfId="0" applyNumberFormat="1" applyFont="1" applyAlignment="1">
      <alignment horizontal="center"/>
    </xf>
    <xf numFmtId="0" fontId="41" fillId="0" borderId="0" xfId="0" applyFont="1" applyAlignment="1">
      <alignment horizontal="left" wrapText="1"/>
    </xf>
    <xf numFmtId="0" fontId="134" fillId="0" borderId="0" xfId="0" applyFont="1" applyAlignment="1">
      <alignment wrapText="1"/>
    </xf>
    <xf numFmtId="0" fontId="92" fillId="0" borderId="0" xfId="0" applyFont="1" applyAlignment="1">
      <alignment horizontal="left" wrapText="1"/>
    </xf>
    <xf numFmtId="0" fontId="134" fillId="0" borderId="26" xfId="0" applyFont="1" applyBorder="1" applyAlignment="1">
      <alignment/>
    </xf>
    <xf numFmtId="0" fontId="41" fillId="0" borderId="26" xfId="0" applyFont="1" applyBorder="1" applyAlignment="1">
      <alignment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188" fontId="6" fillId="0" borderId="0" xfId="106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24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16" fillId="0" borderId="15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 horizontal="left" indent="1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2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left" vertical="center" indent="1"/>
    </xf>
    <xf numFmtId="0" fontId="23" fillId="0" borderId="0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23" fillId="0" borderId="17" xfId="0" applyFont="1" applyBorder="1" applyAlignment="1">
      <alignment/>
    </xf>
    <xf numFmtId="0" fontId="7" fillId="0" borderId="17" xfId="0" applyFont="1" applyBorder="1" applyAlignment="1">
      <alignment horizontal="left" indent="1"/>
    </xf>
    <xf numFmtId="0" fontId="6" fillId="0" borderId="0" xfId="0" applyFont="1" applyAlignment="1">
      <alignment horizontal="left" indent="8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3" fillId="0" borderId="0" xfId="0" applyFont="1" applyAlignment="1">
      <alignment/>
    </xf>
    <xf numFmtId="176" fontId="23" fillId="0" borderId="0" xfId="0" applyNumberFormat="1" applyFont="1" applyBorder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91" fillId="0" borderId="0" xfId="0" applyFont="1" applyBorder="1" applyAlignment="1">
      <alignment horizontal="left" indent="5"/>
    </xf>
    <xf numFmtId="0" fontId="95" fillId="0" borderId="0" xfId="0" applyFont="1" applyBorder="1" applyAlignment="1">
      <alignment horizontal="left" indent="5"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0" fontId="91" fillId="0" borderId="0" xfId="0" applyFont="1" applyBorder="1" applyAlignment="1">
      <alignment/>
    </xf>
    <xf numFmtId="0" fontId="98" fillId="0" borderId="0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99" fillId="0" borderId="23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0" fontId="9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/>
    </xf>
    <xf numFmtId="0" fontId="100" fillId="0" borderId="0" xfId="0" applyFont="1" applyAlignment="1">
      <alignment/>
    </xf>
    <xf numFmtId="176" fontId="24" fillId="0" borderId="14" xfId="0" applyNumberFormat="1" applyFont="1" applyBorder="1" applyAlignment="1">
      <alignment/>
    </xf>
    <xf numFmtId="1" fontId="24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0" fillId="0" borderId="18" xfId="0" applyFont="1" applyBorder="1" applyAlignment="1">
      <alignment/>
    </xf>
    <xf numFmtId="176" fontId="23" fillId="0" borderId="14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/>
    </xf>
    <xf numFmtId="1" fontId="23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" fontId="24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0" fontId="93" fillId="0" borderId="17" xfId="0" applyFont="1" applyBorder="1" applyAlignment="1">
      <alignment/>
    </xf>
    <xf numFmtId="176" fontId="23" fillId="0" borderId="16" xfId="0" applyNumberFormat="1" applyFont="1" applyBorder="1" applyAlignment="1">
      <alignment/>
    </xf>
    <xf numFmtId="0" fontId="23" fillId="0" borderId="15" xfId="0" applyFont="1" applyBorder="1" applyAlignment="1">
      <alignment/>
    </xf>
    <xf numFmtId="176" fontId="93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76" fontId="136" fillId="0" borderId="0" xfId="0" applyNumberFormat="1" applyFont="1" applyAlignment="1">
      <alignment horizontal="center"/>
    </xf>
    <xf numFmtId="0" fontId="127" fillId="0" borderId="0" xfId="0" applyFont="1" applyAlignment="1">
      <alignment/>
    </xf>
    <xf numFmtId="176" fontId="137" fillId="0" borderId="0" xfId="0" applyNumberFormat="1" applyFont="1" applyAlignment="1">
      <alignment/>
    </xf>
    <xf numFmtId="176" fontId="127" fillId="0" borderId="0" xfId="0" applyNumberFormat="1" applyFont="1" applyAlignment="1">
      <alignment/>
    </xf>
    <xf numFmtId="176" fontId="127" fillId="0" borderId="20" xfId="0" applyNumberFormat="1" applyFont="1" applyBorder="1" applyAlignment="1">
      <alignment horizontal="left" vertical="center" wrapText="1"/>
    </xf>
    <xf numFmtId="176" fontId="127" fillId="0" borderId="23" xfId="0" applyNumberFormat="1" applyFont="1" applyBorder="1" applyAlignment="1">
      <alignment horizontal="left" vertical="center" wrapText="1"/>
    </xf>
    <xf numFmtId="1" fontId="127" fillId="0" borderId="21" xfId="0" applyNumberFormat="1" applyFont="1" applyBorder="1" applyAlignment="1">
      <alignment horizontal="center" vertical="center" wrapText="1"/>
    </xf>
    <xf numFmtId="1" fontId="127" fillId="0" borderId="22" xfId="0" applyNumberFormat="1" applyFont="1" applyBorder="1" applyAlignment="1">
      <alignment horizontal="center" vertical="center" wrapText="1"/>
    </xf>
    <xf numFmtId="1" fontId="127" fillId="0" borderId="24" xfId="0" applyNumberFormat="1" applyFont="1" applyBorder="1" applyAlignment="1">
      <alignment horizontal="center" vertical="center" wrapText="1"/>
    </xf>
    <xf numFmtId="176" fontId="127" fillId="0" borderId="10" xfId="0" applyNumberFormat="1" applyFont="1" applyBorder="1" applyAlignment="1">
      <alignment horizontal="center" vertical="center" wrapText="1"/>
    </xf>
    <xf numFmtId="176" fontId="127" fillId="0" borderId="19" xfId="0" applyNumberFormat="1" applyFont="1" applyBorder="1" applyAlignment="1">
      <alignment horizontal="left" vertical="center" wrapText="1"/>
    </xf>
    <xf numFmtId="176" fontId="127" fillId="0" borderId="23" xfId="0" applyNumberFormat="1" applyFont="1" applyBorder="1" applyAlignment="1">
      <alignment horizontal="center" vertical="center" wrapText="1"/>
    </xf>
    <xf numFmtId="176" fontId="127" fillId="0" borderId="15" xfId="0" applyNumberFormat="1" applyFont="1" applyBorder="1" applyAlignment="1">
      <alignment horizontal="center" vertical="center" wrapText="1"/>
    </xf>
    <xf numFmtId="176" fontId="127" fillId="0" borderId="0" xfId="0" applyNumberFormat="1" applyFont="1" applyBorder="1" applyAlignment="1">
      <alignment horizontal="left" vertical="center" wrapText="1"/>
    </xf>
    <xf numFmtId="176" fontId="127" fillId="0" borderId="0" xfId="0" applyNumberFormat="1" applyFont="1" applyBorder="1" applyAlignment="1">
      <alignment horizontal="center" vertical="center" wrapText="1"/>
    </xf>
    <xf numFmtId="176" fontId="127" fillId="0" borderId="12" xfId="0" applyNumberFormat="1" applyFont="1" applyBorder="1" applyAlignment="1">
      <alignment horizontal="center" vertical="center" wrapText="1"/>
    </xf>
    <xf numFmtId="176" fontId="128" fillId="0" borderId="0" xfId="0" applyNumberFormat="1" applyFont="1" applyAlignment="1">
      <alignment/>
    </xf>
    <xf numFmtId="176" fontId="128" fillId="0" borderId="0" xfId="0" applyNumberFormat="1" applyFont="1" applyAlignment="1">
      <alignment horizontal="center"/>
    </xf>
    <xf numFmtId="176" fontId="128" fillId="0" borderId="0" xfId="0" applyNumberFormat="1" applyFont="1" applyAlignment="1">
      <alignment horizontal="left" indent="1"/>
    </xf>
    <xf numFmtId="176" fontId="128" fillId="0" borderId="0" xfId="0" applyNumberFormat="1" applyFont="1" applyBorder="1" applyAlignment="1">
      <alignment horizontal="center" vertical="center" wrapText="1"/>
    </xf>
    <xf numFmtId="176" fontId="127" fillId="0" borderId="0" xfId="0" applyNumberFormat="1" applyFont="1" applyAlignment="1">
      <alignment wrapText="1"/>
    </xf>
    <xf numFmtId="176" fontId="127" fillId="0" borderId="0" xfId="0" applyNumberFormat="1" applyFont="1" applyAlignment="1">
      <alignment horizontal="center" wrapText="1"/>
    </xf>
    <xf numFmtId="176" fontId="128" fillId="0" borderId="17" xfId="0" applyNumberFormat="1" applyFont="1" applyBorder="1" applyAlignment="1">
      <alignment horizontal="left" indent="1"/>
    </xf>
    <xf numFmtId="176" fontId="128" fillId="0" borderId="17" xfId="0" applyNumberFormat="1" applyFont="1" applyBorder="1" applyAlignment="1">
      <alignment horizontal="center"/>
    </xf>
    <xf numFmtId="176" fontId="128" fillId="0" borderId="17" xfId="0" applyNumberFormat="1" applyFont="1" applyBorder="1" applyAlignment="1">
      <alignment horizontal="center" vertical="center" wrapText="1"/>
    </xf>
    <xf numFmtId="176" fontId="138" fillId="0" borderId="12" xfId="0" applyNumberFormat="1" applyFont="1" applyBorder="1" applyAlignment="1">
      <alignment horizontal="left"/>
    </xf>
    <xf numFmtId="176" fontId="138" fillId="0" borderId="0" xfId="0" applyNumberFormat="1" applyFont="1" applyBorder="1" applyAlignment="1">
      <alignment horizontal="center"/>
    </xf>
    <xf numFmtId="176" fontId="138" fillId="0" borderId="0" xfId="0" applyNumberFormat="1" applyFont="1" applyBorder="1" applyAlignment="1">
      <alignment horizontal="left"/>
    </xf>
    <xf numFmtId="176" fontId="138" fillId="0" borderId="0" xfId="0" applyNumberFormat="1" applyFont="1" applyAlignment="1">
      <alignment horizontal="left"/>
    </xf>
    <xf numFmtId="176" fontId="138" fillId="0" borderId="0" xfId="0" applyNumberFormat="1" applyFont="1" applyAlignment="1">
      <alignment horizontal="left"/>
    </xf>
    <xf numFmtId="176" fontId="127" fillId="0" borderId="20" xfId="0" applyNumberFormat="1" applyFont="1" applyBorder="1" applyAlignment="1">
      <alignment horizontal="left" wrapText="1"/>
    </xf>
    <xf numFmtId="176" fontId="127" fillId="0" borderId="23" xfId="0" applyNumberFormat="1" applyFont="1" applyBorder="1" applyAlignment="1">
      <alignment horizontal="left" wrapText="1"/>
    </xf>
    <xf numFmtId="176" fontId="127" fillId="0" borderId="10" xfId="0" applyNumberFormat="1" applyFont="1" applyBorder="1" applyAlignment="1">
      <alignment horizontal="center" wrapText="1"/>
    </xf>
    <xf numFmtId="176" fontId="127" fillId="0" borderId="19" xfId="0" applyNumberFormat="1" applyFont="1" applyBorder="1" applyAlignment="1">
      <alignment horizontal="left" wrapText="1"/>
    </xf>
    <xf numFmtId="176" fontId="127" fillId="0" borderId="15" xfId="0" applyNumberFormat="1" applyFont="1" applyBorder="1" applyAlignment="1">
      <alignment horizontal="center" wrapText="1"/>
    </xf>
    <xf numFmtId="176" fontId="127" fillId="0" borderId="0" xfId="0" applyNumberFormat="1" applyFont="1" applyBorder="1" applyAlignment="1">
      <alignment horizontal="left" wrapText="1"/>
    </xf>
    <xf numFmtId="176" fontId="127" fillId="0" borderId="0" xfId="0" applyNumberFormat="1" applyFont="1" applyBorder="1" applyAlignment="1">
      <alignment horizontal="center" wrapText="1"/>
    </xf>
    <xf numFmtId="176" fontId="128" fillId="0" borderId="0" xfId="0" applyNumberFormat="1" applyFont="1" applyBorder="1" applyAlignment="1">
      <alignment horizontal="center" wrapText="1"/>
    </xf>
    <xf numFmtId="176" fontId="128" fillId="0" borderId="0" xfId="0" applyNumberFormat="1" applyFont="1" applyBorder="1" applyAlignment="1">
      <alignment horizontal="left" indent="1"/>
    </xf>
    <xf numFmtId="176" fontId="128" fillId="0" borderId="0" xfId="0" applyNumberFormat="1" applyFont="1" applyBorder="1" applyAlignment="1">
      <alignment horizontal="center"/>
    </xf>
    <xf numFmtId="176" fontId="128" fillId="0" borderId="17" xfId="0" applyNumberFormat="1" applyFont="1" applyFill="1" applyBorder="1" applyAlignment="1">
      <alignment horizontal="left" indent="1"/>
    </xf>
    <xf numFmtId="176" fontId="128" fillId="0" borderId="17" xfId="0" applyNumberFormat="1" applyFont="1" applyFill="1" applyBorder="1" applyAlignment="1">
      <alignment horizontal="center"/>
    </xf>
    <xf numFmtId="176" fontId="128" fillId="0" borderId="17" xfId="0" applyNumberFormat="1" applyFont="1" applyBorder="1" applyAlignment="1">
      <alignment horizontal="center" wrapText="1"/>
    </xf>
    <xf numFmtId="0" fontId="127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4" fillId="0" borderId="0" xfId="0" applyFont="1" applyAlignment="1">
      <alignment/>
    </xf>
    <xf numFmtId="0" fontId="104" fillId="0" borderId="0" xfId="0" applyFont="1" applyAlignment="1">
      <alignment/>
    </xf>
    <xf numFmtId="0" fontId="30" fillId="0" borderId="12" xfId="0" applyFont="1" applyBorder="1" applyAlignment="1">
      <alignment/>
    </xf>
    <xf numFmtId="0" fontId="36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/>
    </xf>
    <xf numFmtId="0" fontId="30" fillId="0" borderId="19" xfId="0" applyFont="1" applyBorder="1" applyAlignment="1">
      <alignment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right"/>
    </xf>
    <xf numFmtId="0" fontId="36" fillId="0" borderId="15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6" fillId="0" borderId="0" xfId="0" applyFont="1" applyBorder="1" applyAlignment="1">
      <alignment horizontal="left"/>
    </xf>
    <xf numFmtId="0" fontId="30" fillId="0" borderId="0" xfId="0" applyFont="1" applyAlignment="1">
      <alignment wrapText="1"/>
    </xf>
    <xf numFmtId="0" fontId="36" fillId="0" borderId="0" xfId="0" applyFont="1" applyAlignment="1">
      <alignment horizontal="center"/>
    </xf>
    <xf numFmtId="0" fontId="104" fillId="0" borderId="0" xfId="0" applyFont="1" applyBorder="1" applyAlignment="1">
      <alignment horizontal="center"/>
    </xf>
    <xf numFmtId="176" fontId="31" fillId="0" borderId="0" xfId="0" applyNumberFormat="1" applyFont="1" applyBorder="1" applyAlignment="1">
      <alignment/>
    </xf>
    <xf numFmtId="0" fontId="30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6" fillId="0" borderId="0" xfId="0" applyFont="1" applyAlignment="1">
      <alignment/>
    </xf>
    <xf numFmtId="0" fontId="30" fillId="0" borderId="20" xfId="0" applyFont="1" applyBorder="1" applyAlignment="1">
      <alignment horizontal="center" vertical="center" textRotation="90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9" xfId="0" applyFont="1" applyBorder="1" applyAlignment="1">
      <alignment horizontal="center" vertical="center" textRotation="90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104" fillId="0" borderId="17" xfId="0" applyFont="1" applyBorder="1" applyAlignment="1">
      <alignment horizontal="center"/>
    </xf>
    <xf numFmtId="176" fontId="31" fillId="0" borderId="17" xfId="0" applyNumberFormat="1" applyFont="1" applyBorder="1" applyAlignment="1">
      <alignment/>
    </xf>
    <xf numFmtId="0" fontId="31" fillId="0" borderId="17" xfId="0" applyFont="1" applyBorder="1" applyAlignment="1">
      <alignment horizontal="right"/>
    </xf>
    <xf numFmtId="0" fontId="3" fillId="0" borderId="0" xfId="0" applyFont="1" applyAlignment="1">
      <alignment/>
    </xf>
    <xf numFmtId="0" fontId="105" fillId="0" borderId="0" xfId="0" applyFont="1" applyAlignment="1">
      <alignment horizontal="center"/>
    </xf>
    <xf numFmtId="0" fontId="44" fillId="0" borderId="17" xfId="0" applyFont="1" applyBorder="1" applyAlignment="1">
      <alignment/>
    </xf>
    <xf numFmtId="0" fontId="44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0" fillId="0" borderId="0" xfId="122" applyFont="1" applyBorder="1" applyProtection="1">
      <alignment/>
      <protection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0" fillId="0" borderId="0" xfId="122" applyFont="1" applyFill="1" applyBorder="1" applyProtection="1">
      <alignment/>
      <protection/>
    </xf>
    <xf numFmtId="0" fontId="30" fillId="0" borderId="17" xfId="122" applyFont="1" applyBorder="1" applyProtection="1">
      <alignment/>
      <protection/>
    </xf>
    <xf numFmtId="0" fontId="19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 applyProtection="1">
      <alignment/>
      <protection/>
    </xf>
    <xf numFmtId="1" fontId="19" fillId="0" borderId="17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9" fillId="0" borderId="0" xfId="0" applyFont="1" applyAlignment="1">
      <alignment/>
    </xf>
    <xf numFmtId="0" fontId="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0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6" fillId="0" borderId="0" xfId="289" applyFont="1" applyAlignment="1">
      <alignment horizontal="left" vertical="top" wrapText="1"/>
      <protection/>
    </xf>
    <xf numFmtId="0" fontId="10" fillId="0" borderId="0" xfId="218" applyFont="1" applyAlignment="1">
      <alignment horizontal="left"/>
      <protection/>
    </xf>
    <xf numFmtId="0" fontId="10" fillId="0" borderId="0" xfId="218" applyFont="1" applyAlignment="1">
      <alignment horizontal="left" wrapText="1"/>
      <protection/>
    </xf>
    <xf numFmtId="0" fontId="6" fillId="0" borderId="0" xfId="218" applyFont="1" applyAlignment="1">
      <alignment horizontal="center"/>
      <protection/>
    </xf>
    <xf numFmtId="0" fontId="10" fillId="0" borderId="0" xfId="289" applyFont="1" applyBorder="1">
      <alignment/>
      <protection/>
    </xf>
    <xf numFmtId="0" fontId="10" fillId="0" borderId="0" xfId="289" applyFont="1">
      <alignment/>
      <protection/>
    </xf>
    <xf numFmtId="0" fontId="0" fillId="0" borderId="0" xfId="289" applyFont="1">
      <alignment/>
      <protection/>
    </xf>
    <xf numFmtId="0" fontId="26" fillId="0" borderId="0" xfId="289" applyFont="1">
      <alignment/>
      <protection/>
    </xf>
    <xf numFmtId="0" fontId="3" fillId="0" borderId="0" xfId="288">
      <alignment/>
      <protection/>
    </xf>
    <xf numFmtId="0" fontId="6" fillId="0" borderId="14" xfId="289" applyFont="1" applyBorder="1" applyAlignment="1">
      <alignment horizontal="center"/>
      <protection/>
    </xf>
    <xf numFmtId="0" fontId="6" fillId="0" borderId="13" xfId="289" applyFont="1" applyBorder="1">
      <alignment/>
      <protection/>
    </xf>
    <xf numFmtId="0" fontId="6" fillId="0" borderId="15" xfId="289" applyFont="1" applyBorder="1">
      <alignment/>
      <protection/>
    </xf>
    <xf numFmtId="0" fontId="6" fillId="0" borderId="10" xfId="289" applyFont="1" applyBorder="1">
      <alignment/>
      <protection/>
    </xf>
    <xf numFmtId="0" fontId="6" fillId="0" borderId="11" xfId="289" applyFont="1" applyBorder="1">
      <alignment/>
      <protection/>
    </xf>
    <xf numFmtId="0" fontId="6" fillId="0" borderId="0" xfId="289" applyFont="1" applyBorder="1" applyAlignment="1">
      <alignment horizontal="center"/>
      <protection/>
    </xf>
    <xf numFmtId="176" fontId="6" fillId="0" borderId="0" xfId="289" applyNumberFormat="1" applyFont="1" applyBorder="1">
      <alignment/>
      <protection/>
    </xf>
    <xf numFmtId="0" fontId="6" fillId="0" borderId="0" xfId="289" applyFont="1" applyBorder="1">
      <alignment/>
      <protection/>
    </xf>
    <xf numFmtId="0" fontId="6" fillId="0" borderId="17" xfId="289" applyFont="1" applyBorder="1">
      <alignment/>
      <protection/>
    </xf>
    <xf numFmtId="176" fontId="6" fillId="0" borderId="17" xfId="289" applyNumberFormat="1" applyFont="1" applyBorder="1">
      <alignment/>
      <protection/>
    </xf>
    <xf numFmtId="0" fontId="10" fillId="0" borderId="0" xfId="289" applyFont="1" applyAlignment="1">
      <alignment horizontal="left"/>
      <protection/>
    </xf>
    <xf numFmtId="0" fontId="10" fillId="0" borderId="0" xfId="289" applyFont="1" applyBorder="1" applyAlignment="1">
      <alignment horizontal="left"/>
      <protection/>
    </xf>
    <xf numFmtId="0" fontId="11" fillId="0" borderId="13" xfId="289" applyFont="1" applyBorder="1">
      <alignment/>
      <protection/>
    </xf>
    <xf numFmtId="0" fontId="26" fillId="0" borderId="0" xfId="289" applyFont="1" applyBorder="1">
      <alignment/>
      <protection/>
    </xf>
    <xf numFmtId="0" fontId="0" fillId="0" borderId="0" xfId="289" applyFont="1" applyBorder="1">
      <alignment/>
      <protection/>
    </xf>
    <xf numFmtId="0" fontId="3" fillId="0" borderId="0" xfId="288" applyBorder="1">
      <alignment/>
      <protection/>
    </xf>
    <xf numFmtId="0" fontId="8" fillId="0" borderId="0" xfId="289" applyFont="1" applyBorder="1">
      <alignment/>
      <protection/>
    </xf>
    <xf numFmtId="14" fontId="6" fillId="0" borderId="0" xfId="289" applyNumberFormat="1" applyFont="1" applyBorder="1">
      <alignment/>
      <protection/>
    </xf>
    <xf numFmtId="0" fontId="6" fillId="0" borderId="0" xfId="289" applyFont="1">
      <alignment/>
      <protection/>
    </xf>
    <xf numFmtId="0" fontId="8" fillId="0" borderId="0" xfId="289" applyFont="1">
      <alignment/>
      <protection/>
    </xf>
    <xf numFmtId="0" fontId="6" fillId="0" borderId="12" xfId="289" applyFont="1" applyBorder="1">
      <alignment/>
      <protection/>
    </xf>
    <xf numFmtId="0" fontId="6" fillId="0" borderId="10" xfId="289" applyFont="1" applyBorder="1" applyAlignment="1">
      <alignment horizontal="center"/>
      <protection/>
    </xf>
    <xf numFmtId="0" fontId="6" fillId="0" borderId="22" xfId="289" applyFont="1" applyBorder="1">
      <alignment/>
      <protection/>
    </xf>
    <xf numFmtId="0" fontId="6" fillId="0" borderId="24" xfId="289" applyFont="1" applyBorder="1">
      <alignment/>
      <protection/>
    </xf>
    <xf numFmtId="0" fontId="1" fillId="0" borderId="0" xfId="289" applyFont="1">
      <alignment/>
      <protection/>
    </xf>
    <xf numFmtId="0" fontId="6" fillId="0" borderId="13" xfId="289" applyFont="1" applyBorder="1" applyAlignment="1">
      <alignment horizontal="center"/>
      <protection/>
    </xf>
    <xf numFmtId="0" fontId="106" fillId="0" borderId="11" xfId="289" applyFont="1" applyBorder="1">
      <alignment/>
      <protection/>
    </xf>
    <xf numFmtId="0" fontId="1" fillId="0" borderId="0" xfId="289" applyFont="1" applyBorder="1">
      <alignment/>
      <protection/>
    </xf>
    <xf numFmtId="0" fontId="6" fillId="0" borderId="0" xfId="289" applyFont="1" applyBorder="1" applyAlignment="1">
      <alignment/>
      <protection/>
    </xf>
    <xf numFmtId="0" fontId="106" fillId="0" borderId="14" xfId="289" applyFont="1" applyBorder="1">
      <alignment/>
      <protection/>
    </xf>
    <xf numFmtId="0" fontId="1" fillId="0" borderId="17" xfId="289" applyFont="1" applyBorder="1">
      <alignment/>
      <protection/>
    </xf>
    <xf numFmtId="0" fontId="6" fillId="0" borderId="16" xfId="289" applyFont="1" applyBorder="1" applyAlignment="1">
      <alignment horizontal="center"/>
      <protection/>
    </xf>
    <xf numFmtId="0" fontId="1" fillId="0" borderId="16" xfId="289" applyFont="1" applyBorder="1">
      <alignment/>
      <protection/>
    </xf>
    <xf numFmtId="0" fontId="6" fillId="0" borderId="15" xfId="289" applyFont="1" applyBorder="1" applyAlignment="1">
      <alignment horizontal="center"/>
      <protection/>
    </xf>
    <xf numFmtId="0" fontId="16" fillId="0" borderId="13" xfId="289" applyFont="1" applyBorder="1">
      <alignment/>
      <protection/>
    </xf>
    <xf numFmtId="0" fontId="11" fillId="0" borderId="15" xfId="289" applyFont="1" applyBorder="1">
      <alignment/>
      <protection/>
    </xf>
    <xf numFmtId="0" fontId="106" fillId="0" borderId="16" xfId="289" applyFont="1" applyBorder="1">
      <alignment/>
      <protection/>
    </xf>
    <xf numFmtId="1" fontId="6" fillId="0" borderId="0" xfId="289" applyNumberFormat="1" applyFont="1" applyBorder="1">
      <alignment/>
      <protection/>
    </xf>
    <xf numFmtId="1" fontId="6" fillId="0" borderId="17" xfId="289" applyNumberFormat="1" applyFont="1" applyBorder="1">
      <alignment/>
      <protection/>
    </xf>
    <xf numFmtId="0" fontId="6" fillId="0" borderId="23" xfId="289" applyFont="1" applyBorder="1" applyAlignment="1">
      <alignment horizontal="center"/>
      <protection/>
    </xf>
    <xf numFmtId="0" fontId="6" fillId="0" borderId="11" xfId="289" applyFont="1" applyBorder="1" applyAlignment="1">
      <alignment horizontal="center"/>
      <protection/>
    </xf>
    <xf numFmtId="0" fontId="39" fillId="0" borderId="0" xfId="289" applyFont="1" applyBorder="1">
      <alignment/>
      <protection/>
    </xf>
    <xf numFmtId="0" fontId="6" fillId="0" borderId="21" xfId="289" applyFont="1" applyBorder="1" applyAlignment="1">
      <alignment horizontal="center"/>
      <protection/>
    </xf>
    <xf numFmtId="0" fontId="6" fillId="0" borderId="22" xfId="289" applyFont="1" applyBorder="1" applyAlignment="1">
      <alignment horizontal="center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17" fontId="6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</cellXfs>
  <cellStyles count="286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2" xfId="55"/>
    <cellStyle name="Comma 20" xfId="56"/>
    <cellStyle name="Comma 21" xfId="57"/>
    <cellStyle name="Comma 22" xfId="58"/>
    <cellStyle name="Comma 23" xfId="59"/>
    <cellStyle name="Comma 24" xfId="60"/>
    <cellStyle name="Comma 25" xfId="61"/>
    <cellStyle name="Comma 26" xfId="62"/>
    <cellStyle name="Comma 27" xfId="63"/>
    <cellStyle name="Comma 28" xfId="64"/>
    <cellStyle name="Comma 29" xfId="65"/>
    <cellStyle name="Comma 3" xfId="66"/>
    <cellStyle name="Comma 30" xfId="67"/>
    <cellStyle name="Comma 31" xfId="68"/>
    <cellStyle name="Comma 32" xfId="69"/>
    <cellStyle name="Comma 33" xfId="70"/>
    <cellStyle name="Comma 34" xfId="71"/>
    <cellStyle name="Comma 35" xfId="72"/>
    <cellStyle name="Comma 36" xfId="73"/>
    <cellStyle name="Comma 37" xfId="74"/>
    <cellStyle name="Comma 38" xfId="75"/>
    <cellStyle name="Comma 39" xfId="76"/>
    <cellStyle name="Comma 4" xfId="77"/>
    <cellStyle name="Comma 40" xfId="78"/>
    <cellStyle name="Comma 41" xfId="79"/>
    <cellStyle name="Comma 42" xfId="80"/>
    <cellStyle name="Comma 43" xfId="81"/>
    <cellStyle name="Comma 44" xfId="82"/>
    <cellStyle name="Comma 45" xfId="83"/>
    <cellStyle name="Comma 46" xfId="84"/>
    <cellStyle name="Comma 47" xfId="85"/>
    <cellStyle name="Comma 48" xfId="86"/>
    <cellStyle name="Comma 49" xfId="87"/>
    <cellStyle name="Comma 5" xfId="88"/>
    <cellStyle name="Comma 50" xfId="89"/>
    <cellStyle name="Comma 51" xfId="90"/>
    <cellStyle name="Comma 52" xfId="91"/>
    <cellStyle name="Comma 53" xfId="92"/>
    <cellStyle name="Comma 54" xfId="93"/>
    <cellStyle name="Comma 55" xfId="94"/>
    <cellStyle name="Comma 56" xfId="95"/>
    <cellStyle name="Comma 57" xfId="96"/>
    <cellStyle name="Comma 58" xfId="97"/>
    <cellStyle name="Comma 59" xfId="98"/>
    <cellStyle name="Comma 6" xfId="99"/>
    <cellStyle name="Comma 60" xfId="100"/>
    <cellStyle name="Comma 61" xfId="101"/>
    <cellStyle name="Comma 62" xfId="102"/>
    <cellStyle name="Comma 7" xfId="103"/>
    <cellStyle name="Comma 8" xfId="104"/>
    <cellStyle name="Comma 9" xfId="105"/>
    <cellStyle name="Comma_AR-CPI" xfId="106"/>
    <cellStyle name="Currency" xfId="107"/>
    <cellStyle name="Currency [0]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Input" xfId="117"/>
    <cellStyle name="Linked Cell" xfId="118"/>
    <cellStyle name="Neutral" xfId="119"/>
    <cellStyle name="Normal 10" xfId="120"/>
    <cellStyle name="Normal 11" xfId="121"/>
    <cellStyle name="Normal 12" xfId="122"/>
    <cellStyle name="Normal 13" xfId="123"/>
    <cellStyle name="Normal 14" xfId="124"/>
    <cellStyle name="Normal 15" xfId="125"/>
    <cellStyle name="Normal 2" xfId="126"/>
    <cellStyle name="Normal 2 10" xfId="127"/>
    <cellStyle name="Normal 2 11" xfId="128"/>
    <cellStyle name="Normal 2 12" xfId="129"/>
    <cellStyle name="Normal 2 13" xfId="130"/>
    <cellStyle name="Normal 2 14" xfId="131"/>
    <cellStyle name="Normal 2 15" xfId="132"/>
    <cellStyle name="Normal 2 16" xfId="133"/>
    <cellStyle name="Normal 2 17" xfId="134"/>
    <cellStyle name="Normal 2 18" xfId="135"/>
    <cellStyle name="Normal 2 19" xfId="136"/>
    <cellStyle name="Normal 2 2" xfId="137"/>
    <cellStyle name="Normal 2 2 2" xfId="138"/>
    <cellStyle name="Normal 2 2 3" xfId="139"/>
    <cellStyle name="Normal 2 2 4" xfId="140"/>
    <cellStyle name="Normal 2 20" xfId="141"/>
    <cellStyle name="Normal 2 21" xfId="142"/>
    <cellStyle name="Normal 2 22" xfId="143"/>
    <cellStyle name="Normal 2 23" xfId="144"/>
    <cellStyle name="Normal 2 24" xfId="145"/>
    <cellStyle name="Normal 2 25" xfId="146"/>
    <cellStyle name="Normal 2 26" xfId="147"/>
    <cellStyle name="Normal 2 27" xfId="148"/>
    <cellStyle name="Normal 2 28" xfId="149"/>
    <cellStyle name="Normal 2 29" xfId="150"/>
    <cellStyle name="Normal 2 3" xfId="151"/>
    <cellStyle name="Normal 2 3 10" xfId="152"/>
    <cellStyle name="Normal 2 3 10 2" xfId="153"/>
    <cellStyle name="Normal 2 3 11" xfId="154"/>
    <cellStyle name="Normal 2 3 11 2" xfId="155"/>
    <cellStyle name="Normal 2 3 12" xfId="156"/>
    <cellStyle name="Normal 2 3 12 2" xfId="157"/>
    <cellStyle name="Normal 2 3 13" xfId="158"/>
    <cellStyle name="Normal 2 3 13 2" xfId="159"/>
    <cellStyle name="Normal 2 3 14" xfId="160"/>
    <cellStyle name="Normal 2 3 14 2" xfId="161"/>
    <cellStyle name="Normal 2 3 15" xfId="162"/>
    <cellStyle name="Normal 2 3 15 2" xfId="163"/>
    <cellStyle name="Normal 2 3 16" xfId="164"/>
    <cellStyle name="Normal 2 3 16 2" xfId="165"/>
    <cellStyle name="Normal 2 3 17" xfId="166"/>
    <cellStyle name="Normal 2 3 17 2" xfId="167"/>
    <cellStyle name="Normal 2 3 18" xfId="168"/>
    <cellStyle name="Normal 2 3 18 2" xfId="169"/>
    <cellStyle name="Normal 2 3 19" xfId="170"/>
    <cellStyle name="Normal 2 3 19 2" xfId="171"/>
    <cellStyle name="Normal 2 3 2" xfId="172"/>
    <cellStyle name="Normal 2 3 20" xfId="173"/>
    <cellStyle name="Normal 2 3 20 2" xfId="174"/>
    <cellStyle name="Normal 2 3 21" xfId="175"/>
    <cellStyle name="Normal 2 3 21 2" xfId="176"/>
    <cellStyle name="Normal 2 3 22" xfId="177"/>
    <cellStyle name="Normal 2 3 22 2" xfId="178"/>
    <cellStyle name="Normal 2 3 3" xfId="179"/>
    <cellStyle name="Normal 2 3 3 2" xfId="180"/>
    <cellStyle name="Normal 2 3 3 2 2" xfId="181"/>
    <cellStyle name="Normal 2 3 4" xfId="182"/>
    <cellStyle name="Normal 2 3 5" xfId="183"/>
    <cellStyle name="Normal 2 3 5 2" xfId="184"/>
    <cellStyle name="Normal 2 3 6" xfId="185"/>
    <cellStyle name="Normal 2 3 6 2" xfId="186"/>
    <cellStyle name="Normal 2 3 7" xfId="187"/>
    <cellStyle name="Normal 2 3 7 2" xfId="188"/>
    <cellStyle name="Normal 2 3 8" xfId="189"/>
    <cellStyle name="Normal 2 3 8 2" xfId="190"/>
    <cellStyle name="Normal 2 3 9" xfId="191"/>
    <cellStyle name="Normal 2 3 9 2" xfId="192"/>
    <cellStyle name="Normal 2 30" xfId="193"/>
    <cellStyle name="Normal 2 31" xfId="194"/>
    <cellStyle name="Normal 2 32" xfId="195"/>
    <cellStyle name="Normal 2 33" xfId="196"/>
    <cellStyle name="Normal 2 34" xfId="197"/>
    <cellStyle name="Normal 2 35" xfId="198"/>
    <cellStyle name="Normal 2 36" xfId="199"/>
    <cellStyle name="Normal 2 37" xfId="200"/>
    <cellStyle name="Normal 2 38" xfId="201"/>
    <cellStyle name="Normal 2 39" xfId="202"/>
    <cellStyle name="Normal 2 4" xfId="203"/>
    <cellStyle name="Normal 2 4 2" xfId="204"/>
    <cellStyle name="Normal 2 4 3" xfId="205"/>
    <cellStyle name="Normal 2 40" xfId="206"/>
    <cellStyle name="Normal 2 5" xfId="207"/>
    <cellStyle name="Normal 2 6" xfId="208"/>
    <cellStyle name="Normal 2 7" xfId="209"/>
    <cellStyle name="Normal 2 8" xfId="210"/>
    <cellStyle name="Normal 2 9" xfId="211"/>
    <cellStyle name="Normal 3" xfId="212"/>
    <cellStyle name="Normal 3 2" xfId="213"/>
    <cellStyle name="Normal 3 3" xfId="214"/>
    <cellStyle name="Normal 3 4" xfId="215"/>
    <cellStyle name="Normal 3 5" xfId="216"/>
    <cellStyle name="Normal 3 6" xfId="217"/>
    <cellStyle name="Normal 3 7" xfId="218"/>
    <cellStyle name="Normal 4" xfId="219"/>
    <cellStyle name="Normal 4 10" xfId="220"/>
    <cellStyle name="Normal 4 11" xfId="221"/>
    <cellStyle name="Normal 4 12" xfId="222"/>
    <cellStyle name="Normal 4 13" xfId="223"/>
    <cellStyle name="Normal 4 14" xfId="224"/>
    <cellStyle name="Normal 4 15" xfId="225"/>
    <cellStyle name="Normal 4 16" xfId="226"/>
    <cellStyle name="Normal 4 17" xfId="227"/>
    <cellStyle name="Normal 4 18" xfId="228"/>
    <cellStyle name="Normal 4 19" xfId="229"/>
    <cellStyle name="Normal 4 2" xfId="230"/>
    <cellStyle name="Normal 4 3" xfId="231"/>
    <cellStyle name="Normal 4 4" xfId="232"/>
    <cellStyle name="Normal 4 5" xfId="233"/>
    <cellStyle name="Normal 4 5 2" xfId="234"/>
    <cellStyle name="Normal 4 5 2 2" xfId="235"/>
    <cellStyle name="Normal 4 6" xfId="236"/>
    <cellStyle name="Normal 4 7" xfId="237"/>
    <cellStyle name="Normal 4 8" xfId="238"/>
    <cellStyle name="Normal 4 9" xfId="239"/>
    <cellStyle name="Normal 5" xfId="240"/>
    <cellStyle name="Normal 5 10" xfId="241"/>
    <cellStyle name="Normal 5 11" xfId="242"/>
    <cellStyle name="Normal 5 12" xfId="243"/>
    <cellStyle name="Normal 5 13" xfId="244"/>
    <cellStyle name="Normal 5 14" xfId="245"/>
    <cellStyle name="Normal 5 15" xfId="246"/>
    <cellStyle name="Normal 5 16" xfId="247"/>
    <cellStyle name="Normal 5 17" xfId="248"/>
    <cellStyle name="Normal 5 18" xfId="249"/>
    <cellStyle name="Normal 5 19" xfId="250"/>
    <cellStyle name="Normal 5 2" xfId="251"/>
    <cellStyle name="Normal 5 20" xfId="252"/>
    <cellStyle name="Normal 5 21" xfId="253"/>
    <cellStyle name="Normal 5 22" xfId="254"/>
    <cellStyle name="Normal 5 23" xfId="255"/>
    <cellStyle name="Normal 5 24" xfId="256"/>
    <cellStyle name="Normal 5 25" xfId="257"/>
    <cellStyle name="Normal 5 26" xfId="258"/>
    <cellStyle name="Normal 5 27" xfId="259"/>
    <cellStyle name="Normal 5 28" xfId="260"/>
    <cellStyle name="Normal 5 29" xfId="261"/>
    <cellStyle name="Normal 5 3" xfId="262"/>
    <cellStyle name="Normal 5 30" xfId="263"/>
    <cellStyle name="Normal 5 31" xfId="264"/>
    <cellStyle name="Normal 5 32" xfId="265"/>
    <cellStyle name="Normal 5 33" xfId="266"/>
    <cellStyle name="Normal 5 34" xfId="267"/>
    <cellStyle name="Normal 5 35" xfId="268"/>
    <cellStyle name="Normal 5 36" xfId="269"/>
    <cellStyle name="Normal 5 37" xfId="270"/>
    <cellStyle name="Normal 5 38" xfId="271"/>
    <cellStyle name="Normal 5 4" xfId="272"/>
    <cellStyle name="Normal 5 5" xfId="273"/>
    <cellStyle name="Normal 5 6" xfId="274"/>
    <cellStyle name="Normal 5 7" xfId="275"/>
    <cellStyle name="Normal 5 8" xfId="276"/>
    <cellStyle name="Normal 5 9" xfId="277"/>
    <cellStyle name="Normal 6" xfId="278"/>
    <cellStyle name="Normal 7" xfId="279"/>
    <cellStyle name="Normal 8" xfId="280"/>
    <cellStyle name="Normal 9" xfId="281"/>
    <cellStyle name="Normal_AR-00-01" xfId="282"/>
    <cellStyle name="Normal_AR-CPI" xfId="283"/>
    <cellStyle name="Normal_BANK" xfId="284"/>
    <cellStyle name="Normal_HYANALT" xfId="285"/>
    <cellStyle name="Normal_OM-1" xfId="286"/>
    <cellStyle name="Normal_PrCR" xfId="287"/>
    <cellStyle name="Normal_Sheet2" xfId="288"/>
    <cellStyle name="Normal_TXM" xfId="289"/>
    <cellStyle name="Normal_ZYKA" xfId="290"/>
    <cellStyle name="Note" xfId="291"/>
    <cellStyle name="Output" xfId="292"/>
    <cellStyle name="Percent" xfId="293"/>
    <cellStyle name="Title" xfId="294"/>
    <cellStyle name="Total" xfId="295"/>
    <cellStyle name="Warning Text" xfId="296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9</xdr:row>
      <xdr:rowOff>28575</xdr:rowOff>
    </xdr:from>
    <xdr:to>
      <xdr:col>14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56305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152400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905875" y="447675"/>
          <a:ext cx="34385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>
            <a:off x="621" y="102"/>
            <a:ext cx="55" cy="2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4" y="10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4" y="62"/>
            <a:ext cx="5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2016</a:t>
            </a:r>
          </a:p>
        </xdr:txBody>
      </xdr:sp>
    </xdr:grpSp>
    <xdr:clientData/>
  </xdr:twoCellAnchor>
  <xdr:oneCellAnchor>
    <xdr:from>
      <xdr:col>10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22205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9039225" y="476250"/>
          <a:ext cx="6753225" cy="609600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3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5" y="49"/>
            <a:ext cx="2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2016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695325</xdr:colOff>
      <xdr:row>13</xdr:row>
      <xdr:rowOff>142875</xdr:rowOff>
    </xdr:from>
    <xdr:ext cx="3905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34725" y="23907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695325</xdr:colOff>
      <xdr:row>14</xdr:row>
      <xdr:rowOff>0</xdr:rowOff>
    </xdr:from>
    <xdr:ext cx="3905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1134725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695325</xdr:colOff>
      <xdr:row>14</xdr:row>
      <xdr:rowOff>0</xdr:rowOff>
    </xdr:from>
    <xdr:ext cx="3905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1134725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523875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7391400" y="1619250"/>
          <a:ext cx="3571875" cy="75247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638175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8210550" y="1619250"/>
          <a:ext cx="3562350" cy="75247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0372725" y="159067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66675</xdr:rowOff>
    </xdr:from>
    <xdr:to>
      <xdr:col>9</xdr:col>
      <xdr:colOff>400050</xdr:colOff>
      <xdr:row>6</xdr:row>
      <xdr:rowOff>142875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3724275" y="514350"/>
          <a:ext cx="3324225" cy="61912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101"/>
            <a:ext cx="44" cy="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699" y="107"/>
            <a:ext cx="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79" y="91"/>
            <a:ext cx="16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5" y="107"/>
            <a:ext cx="4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2015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5" y="62"/>
            <a:ext cx="5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2016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14350"/>
    <xdr:sp>
      <xdr:nvSpPr>
        <xdr:cNvPr id="10" name="AutoShape 3"/>
        <xdr:cNvSpPr>
          <a:spLocks noChangeAspect="1"/>
        </xdr:cNvSpPr>
      </xdr:nvSpPr>
      <xdr:spPr>
        <a:xfrm>
          <a:off x="5534025" y="1828800"/>
          <a:ext cx="609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10</xdr:col>
      <xdr:colOff>28575</xdr:colOff>
      <xdr:row>10</xdr:row>
      <xdr:rowOff>95250</xdr:rowOff>
    </xdr:from>
    <xdr:ext cx="609600" cy="704850"/>
    <xdr:sp>
      <xdr:nvSpPr>
        <xdr:cNvPr id="11" name="AutoShape 3"/>
        <xdr:cNvSpPr>
          <a:spLocks noChangeAspect="1"/>
        </xdr:cNvSpPr>
      </xdr:nvSpPr>
      <xdr:spPr>
        <a:xfrm>
          <a:off x="7496175" y="1828800"/>
          <a:ext cx="6096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4</xdr:row>
      <xdr:rowOff>28575</xdr:rowOff>
    </xdr:from>
    <xdr:to>
      <xdr:col>8</xdr:col>
      <xdr:colOff>600075</xdr:colOff>
      <xdr:row>5</xdr:row>
      <xdr:rowOff>161925</xdr:rowOff>
    </xdr:to>
    <xdr:pic>
      <xdr:nvPicPr>
        <xdr:cNvPr id="1" name="Picture 21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53450" y="733425"/>
          <a:ext cx="523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24</xdr:row>
      <xdr:rowOff>19050</xdr:rowOff>
    </xdr:from>
    <xdr:to>
      <xdr:col>8</xdr:col>
      <xdr:colOff>600075</xdr:colOff>
      <xdr:row>26</xdr:row>
      <xdr:rowOff>0</xdr:rowOff>
    </xdr:to>
    <xdr:pic>
      <xdr:nvPicPr>
        <xdr:cNvPr id="2" name="Picture 21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3981450"/>
          <a:ext cx="542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2016.04%20Ulzii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DAN\Share\2016.11%20sar\M2016.11.10zuv\Stat%20medee-2016.11.10\MED2016.10_ch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2016\M2016.12.06\MED2016.11%20ulzii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-3A"/>
      <sheetName val="Tg3"/>
      <sheetName val="uglug"/>
      <sheetName val="tg5s"/>
      <sheetName val="Hynalt"/>
      <sheetName val="Банк"/>
      <sheetName val="Öàã"/>
      <sheetName val="Sheet1 (3)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OM-1"/>
      <sheetName val="xaa-3"/>
      <sheetName val="hadlan"/>
      <sheetName val="urga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G-3A"/>
      <sheetName val="Tg3"/>
      <sheetName val="tg5s"/>
      <sheetName val="uglug T"/>
      <sheetName val="uglug"/>
      <sheetName val="Банк"/>
      <sheetName val="Hynalt"/>
      <sheetName val="Öàã"/>
      <sheetName val="Gross"/>
      <sheetName val="Gross1"/>
      <sheetName val="major"/>
      <sheetName val="Sheet1"/>
      <sheetName val="XC-1 new2"/>
      <sheetName val="cons"/>
      <sheetName val="health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oleObject" Target="../embeddings/oleObject_16_2.bin" /><Relationship Id="rId4" Type="http://schemas.openxmlformats.org/officeDocument/2006/relationships/oleObject" Target="../embeddings/oleObject_16_3.bin" /><Relationship Id="rId5" Type="http://schemas.openxmlformats.org/officeDocument/2006/relationships/oleObject" Target="../embeddings/oleObject_16_4.bin" /><Relationship Id="rId6" Type="http://schemas.openxmlformats.org/officeDocument/2006/relationships/oleObject" Target="../embeddings/oleObject_16_5.bin" /><Relationship Id="rId7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oleObject" Target="../embeddings/oleObject_21_1.bin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76"/>
  <sheetViews>
    <sheetView tabSelected="1" workbookViewId="0" topLeftCell="A1">
      <selection activeCell="G50" sqref="G50"/>
    </sheetView>
  </sheetViews>
  <sheetFormatPr defaultColWidth="9.00390625" defaultRowHeight="12.75"/>
  <cols>
    <col min="1" max="1" width="2.25390625" style="655" customWidth="1"/>
    <col min="2" max="2" width="34.375" style="655" customWidth="1"/>
    <col min="3" max="3" width="36.375" style="655" customWidth="1"/>
    <col min="4" max="4" width="7.125" style="655" customWidth="1"/>
    <col min="5" max="5" width="6.375" style="655" customWidth="1"/>
    <col min="6" max="6" width="7.25390625" style="655" customWidth="1"/>
    <col min="7" max="7" width="7.00390625" style="655" customWidth="1"/>
    <col min="8" max="8" width="7.125" style="655" customWidth="1"/>
    <col min="9" max="9" width="6.375" style="655" customWidth="1"/>
    <col min="10" max="12" width="7.375" style="655" customWidth="1"/>
    <col min="13" max="13" width="6.875" style="655" customWidth="1"/>
    <col min="14" max="16384" width="9.125" style="655" customWidth="1"/>
  </cols>
  <sheetData>
    <row r="7" spans="1:15" ht="12.75">
      <c r="A7" s="652"/>
      <c r="B7" s="652"/>
      <c r="C7" s="653" t="s">
        <v>977</v>
      </c>
      <c r="D7" s="654"/>
      <c r="E7" s="654"/>
      <c r="F7" s="654"/>
      <c r="G7" s="654"/>
      <c r="H7" s="654"/>
      <c r="I7" s="652"/>
      <c r="J7" s="652"/>
      <c r="K7" s="652"/>
      <c r="L7" s="652"/>
      <c r="M7" s="652"/>
      <c r="N7" s="652"/>
      <c r="O7" s="652"/>
    </row>
    <row r="8" spans="1:15" ht="12.75">
      <c r="A8" s="652"/>
      <c r="B8" s="652"/>
      <c r="C8" s="656" t="s">
        <v>978</v>
      </c>
      <c r="D8" s="654"/>
      <c r="E8" s="654"/>
      <c r="F8" s="654"/>
      <c r="G8" s="654"/>
      <c r="H8" s="654"/>
      <c r="I8" s="652"/>
      <c r="J8" s="652"/>
      <c r="K8" s="652"/>
      <c r="L8" s="652"/>
      <c r="M8" s="652"/>
      <c r="N8" s="652"/>
      <c r="O8" s="652"/>
    </row>
    <row r="9" ht="7.5" customHeight="1"/>
    <row r="10" spans="1:15" ht="12.75">
      <c r="A10" s="657"/>
      <c r="B10" s="658"/>
      <c r="C10" s="659"/>
      <c r="D10" s="660">
        <v>2007</v>
      </c>
      <c r="E10" s="660">
        <v>2008</v>
      </c>
      <c r="F10" s="660">
        <v>2009</v>
      </c>
      <c r="G10" s="660">
        <v>2010</v>
      </c>
      <c r="H10" s="660">
        <v>2011</v>
      </c>
      <c r="I10" s="660">
        <v>2012</v>
      </c>
      <c r="J10" s="660">
        <v>2013</v>
      </c>
      <c r="K10" s="660">
        <v>2014</v>
      </c>
      <c r="L10" s="660">
        <v>2015</v>
      </c>
      <c r="M10" s="660" t="s">
        <v>967</v>
      </c>
      <c r="N10" s="652"/>
      <c r="O10" s="652"/>
    </row>
    <row r="11" spans="1:15" ht="18" customHeight="1" hidden="1">
      <c r="A11" s="652"/>
      <c r="B11" s="655" t="s">
        <v>979</v>
      </c>
      <c r="C11" s="661" t="s">
        <v>980</v>
      </c>
      <c r="D11" s="662">
        <v>88.7</v>
      </c>
      <c r="E11" s="662">
        <v>89.3</v>
      </c>
      <c r="F11" s="662">
        <v>89.3</v>
      </c>
      <c r="G11" s="662">
        <v>91</v>
      </c>
      <c r="H11" s="662">
        <v>91.4</v>
      </c>
      <c r="I11" s="662">
        <v>91.9</v>
      </c>
      <c r="J11" s="662"/>
      <c r="K11" s="662">
        <v>92.5</v>
      </c>
      <c r="L11" s="662">
        <v>92.5</v>
      </c>
      <c r="M11" s="662">
        <v>92.5</v>
      </c>
      <c r="N11" s="652"/>
      <c r="O11" s="652"/>
    </row>
    <row r="12" spans="1:15" ht="18.75" customHeight="1">
      <c r="A12" s="652"/>
      <c r="B12" s="655" t="s">
        <v>981</v>
      </c>
      <c r="C12" s="663" t="s">
        <v>982</v>
      </c>
      <c r="D12" s="662">
        <v>1.5</v>
      </c>
      <c r="E12" s="662">
        <v>1.8</v>
      </c>
      <c r="F12" s="662">
        <v>1.8</v>
      </c>
      <c r="G12" s="662">
        <v>2.173</v>
      </c>
      <c r="H12" s="662">
        <v>1.993</v>
      </c>
      <c r="I12" s="662">
        <v>1.8</v>
      </c>
      <c r="J12" s="662">
        <v>1.5</v>
      </c>
      <c r="K12" s="662">
        <v>1.2</v>
      </c>
      <c r="L12" s="662">
        <v>1.1</v>
      </c>
      <c r="M12" s="664">
        <v>1</v>
      </c>
      <c r="N12" s="652"/>
      <c r="O12" s="652"/>
    </row>
    <row r="13" spans="1:15" ht="14.25" customHeight="1">
      <c r="A13" s="652"/>
      <c r="B13" s="655" t="s">
        <v>983</v>
      </c>
      <c r="C13" s="663" t="s">
        <v>984</v>
      </c>
      <c r="D13" s="662">
        <v>1372.5</v>
      </c>
      <c r="E13" s="662">
        <v>2808.1</v>
      </c>
      <c r="F13" s="662">
        <v>2901.2</v>
      </c>
      <c r="G13" s="662">
        <v>2972.4</v>
      </c>
      <c r="H13" s="662">
        <v>3953.9</v>
      </c>
      <c r="I13" s="662">
        <v>5195.3</v>
      </c>
      <c r="J13" s="662">
        <v>5925.2</v>
      </c>
      <c r="K13" s="662">
        <v>5337.5</v>
      </c>
      <c r="L13" s="662">
        <v>7856.6</v>
      </c>
      <c r="M13" s="662">
        <v>7535.9</v>
      </c>
      <c r="N13" s="662"/>
      <c r="O13" s="662"/>
    </row>
    <row r="14" spans="1:15" ht="12.75" customHeight="1">
      <c r="A14" s="652"/>
      <c r="B14" s="655" t="s">
        <v>985</v>
      </c>
      <c r="C14" s="663" t="s">
        <v>986</v>
      </c>
      <c r="D14" s="662">
        <v>3205.8</v>
      </c>
      <c r="E14" s="662">
        <v>4627.2</v>
      </c>
      <c r="F14" s="662">
        <v>3800</v>
      </c>
      <c r="G14" s="662">
        <v>5199.8</v>
      </c>
      <c r="H14" s="662">
        <v>6600.4</v>
      </c>
      <c r="I14" s="662">
        <v>9103.7</v>
      </c>
      <c r="J14" s="662">
        <v>55045.2</v>
      </c>
      <c r="K14" s="662">
        <v>54872.6</v>
      </c>
      <c r="L14" s="662">
        <v>59929.6</v>
      </c>
      <c r="M14" s="662">
        <v>55333.9</v>
      </c>
      <c r="O14" s="652"/>
    </row>
    <row r="15" spans="1:15" ht="14.25" customHeight="1" hidden="1">
      <c r="A15" s="652"/>
      <c r="B15" s="655" t="s">
        <v>987</v>
      </c>
      <c r="C15" s="663" t="s">
        <v>988</v>
      </c>
      <c r="D15" s="662">
        <v>2912.5</v>
      </c>
      <c r="E15" s="662">
        <v>3379.2</v>
      </c>
      <c r="F15" s="662">
        <v>3619.1</v>
      </c>
      <c r="G15" s="662">
        <v>2679.2</v>
      </c>
      <c r="H15" s="662">
        <v>2984.3</v>
      </c>
      <c r="I15" s="662">
        <f>I16+I17+I18+I19+I20</f>
        <v>3403.3</v>
      </c>
      <c r="J15" s="662">
        <v>3772.3</v>
      </c>
      <c r="K15" s="662">
        <v>3772.3</v>
      </c>
      <c r="L15" s="662">
        <v>3772.3</v>
      </c>
      <c r="M15" s="662"/>
      <c r="N15" s="652"/>
      <c r="O15" s="652"/>
    </row>
    <row r="16" spans="1:15" ht="12.75" customHeight="1" hidden="1">
      <c r="A16" s="652"/>
      <c r="B16" s="655" t="s">
        <v>989</v>
      </c>
      <c r="C16" s="663" t="s">
        <v>990</v>
      </c>
      <c r="D16" s="655">
        <v>0.8</v>
      </c>
      <c r="E16" s="655">
        <v>0.8</v>
      </c>
      <c r="F16" s="655">
        <v>0.8</v>
      </c>
      <c r="G16" s="655">
        <v>0.9</v>
      </c>
      <c r="H16" s="655">
        <v>0.9</v>
      </c>
      <c r="I16" s="655">
        <v>1.1</v>
      </c>
      <c r="J16" s="655">
        <v>1.1</v>
      </c>
      <c r="K16" s="655">
        <v>1.1</v>
      </c>
      <c r="L16" s="655">
        <v>1.1</v>
      </c>
      <c r="N16" s="652"/>
      <c r="O16" s="652"/>
    </row>
    <row r="17" spans="1:15" ht="12.75" customHeight="1" hidden="1">
      <c r="A17" s="652"/>
      <c r="B17" s="655" t="s">
        <v>991</v>
      </c>
      <c r="C17" s="663" t="s">
        <v>992</v>
      </c>
      <c r="D17" s="662">
        <v>219.7</v>
      </c>
      <c r="E17" s="662">
        <v>236.2</v>
      </c>
      <c r="F17" s="662">
        <v>251.2</v>
      </c>
      <c r="G17" s="662">
        <v>196.1</v>
      </c>
      <c r="H17" s="662">
        <v>218.7</v>
      </c>
      <c r="I17" s="662">
        <v>238.6</v>
      </c>
      <c r="J17" s="662">
        <v>268.2</v>
      </c>
      <c r="K17" s="662">
        <v>268.2</v>
      </c>
      <c r="L17" s="662">
        <v>268.2</v>
      </c>
      <c r="M17" s="662"/>
      <c r="N17" s="652"/>
      <c r="O17" s="652"/>
    </row>
    <row r="18" spans="1:15" ht="12.75" customHeight="1" hidden="1">
      <c r="A18" s="652"/>
      <c r="B18" s="655" t="s">
        <v>993</v>
      </c>
      <c r="C18" s="663" t="s">
        <v>994</v>
      </c>
      <c r="D18" s="662">
        <v>316.3</v>
      </c>
      <c r="E18" s="662">
        <v>352.8</v>
      </c>
      <c r="F18" s="662">
        <v>385.9</v>
      </c>
      <c r="G18" s="662">
        <v>301.9</v>
      </c>
      <c r="H18" s="662">
        <v>335.9</v>
      </c>
      <c r="I18" s="662">
        <v>371.1</v>
      </c>
      <c r="J18" s="662">
        <v>427.1</v>
      </c>
      <c r="K18" s="662">
        <v>427.1</v>
      </c>
      <c r="L18" s="662">
        <v>427.1</v>
      </c>
      <c r="M18" s="662"/>
      <c r="N18" s="652"/>
      <c r="O18" s="652"/>
    </row>
    <row r="19" spans="1:15" ht="12.75" customHeight="1" hidden="1">
      <c r="A19" s="652"/>
      <c r="B19" s="655" t="s">
        <v>995</v>
      </c>
      <c r="C19" s="663" t="s">
        <v>996</v>
      </c>
      <c r="D19" s="662">
        <v>1358.1</v>
      </c>
      <c r="E19" s="662">
        <v>1614.4</v>
      </c>
      <c r="F19" s="662">
        <v>1786.1</v>
      </c>
      <c r="G19" s="662">
        <v>1327.5</v>
      </c>
      <c r="H19" s="662">
        <v>1464.6</v>
      </c>
      <c r="I19" s="662">
        <v>1746.8</v>
      </c>
      <c r="J19" s="662">
        <v>1944.1</v>
      </c>
      <c r="K19" s="662">
        <v>1944.1</v>
      </c>
      <c r="L19" s="662">
        <v>1944.1</v>
      </c>
      <c r="M19" s="662"/>
      <c r="N19" s="652"/>
      <c r="O19" s="652"/>
    </row>
    <row r="20" spans="2:13" ht="12.75" customHeight="1" hidden="1">
      <c r="B20" s="655" t="s">
        <v>997</v>
      </c>
      <c r="C20" s="663" t="s">
        <v>998</v>
      </c>
      <c r="D20" s="662">
        <v>1017.6</v>
      </c>
      <c r="E20" s="662">
        <v>1175</v>
      </c>
      <c r="F20" s="662">
        <v>1195.1</v>
      </c>
      <c r="G20" s="662">
        <v>852.8</v>
      </c>
      <c r="H20" s="662">
        <v>964.2</v>
      </c>
      <c r="I20" s="662">
        <v>1045.7</v>
      </c>
      <c r="J20" s="662">
        <v>1131.8</v>
      </c>
      <c r="K20" s="662">
        <v>1131.8</v>
      </c>
      <c r="L20" s="662">
        <v>1131.8</v>
      </c>
      <c r="M20" s="662"/>
    </row>
    <row r="21" spans="2:13" ht="16.5" customHeight="1">
      <c r="B21" s="655" t="s">
        <v>999</v>
      </c>
      <c r="C21" s="663" t="s">
        <v>1000</v>
      </c>
      <c r="D21" s="662">
        <v>17.3</v>
      </c>
      <c r="E21" s="662">
        <v>41.6</v>
      </c>
      <c r="F21" s="662">
        <v>56.7</v>
      </c>
      <c r="G21" s="662">
        <v>1084.2</v>
      </c>
      <c r="H21" s="662">
        <v>88.3</v>
      </c>
      <c r="I21" s="662">
        <v>59.7</v>
      </c>
      <c r="J21" s="662">
        <v>196.2</v>
      </c>
      <c r="K21" s="662">
        <v>89.8</v>
      </c>
      <c r="L21" s="662">
        <v>100.1</v>
      </c>
      <c r="M21" s="662">
        <v>129.6</v>
      </c>
    </row>
    <row r="22" spans="2:13" ht="10.5" customHeight="1">
      <c r="B22" s="655" t="s">
        <v>1001</v>
      </c>
      <c r="C22" s="663" t="s">
        <v>1002</v>
      </c>
      <c r="D22" s="662">
        <v>907</v>
      </c>
      <c r="E22" s="662">
        <v>1007.9</v>
      </c>
      <c r="F22" s="662">
        <v>1142.1</v>
      </c>
      <c r="G22" s="662">
        <v>583.6</v>
      </c>
      <c r="H22" s="662">
        <v>934.8</v>
      </c>
      <c r="I22" s="662">
        <v>1105.3</v>
      </c>
      <c r="J22" s="662">
        <v>1270.2</v>
      </c>
      <c r="K22" s="662">
        <v>1357</v>
      </c>
      <c r="L22" s="662">
        <v>1526.6</v>
      </c>
      <c r="M22" s="662">
        <v>1580</v>
      </c>
    </row>
    <row r="23" spans="2:13" ht="10.5">
      <c r="B23" s="655" t="s">
        <v>1003</v>
      </c>
      <c r="C23" s="663" t="s">
        <v>1004</v>
      </c>
      <c r="D23" s="662">
        <v>728</v>
      </c>
      <c r="E23" s="662">
        <v>1280</v>
      </c>
      <c r="F23" s="662">
        <v>4000</v>
      </c>
      <c r="G23" s="662">
        <v>3515</v>
      </c>
      <c r="H23" s="662">
        <v>3050</v>
      </c>
      <c r="I23" s="662">
        <v>3780</v>
      </c>
      <c r="J23" s="662">
        <v>2097</v>
      </c>
      <c r="K23" s="662">
        <v>2666</v>
      </c>
      <c r="L23" s="662">
        <v>4211</v>
      </c>
      <c r="M23" s="662">
        <v>5076</v>
      </c>
    </row>
    <row r="24" spans="2:13" ht="10.5">
      <c r="B24" s="655" t="s">
        <v>1005</v>
      </c>
      <c r="C24" s="663" t="s">
        <v>1006</v>
      </c>
      <c r="D24" s="662">
        <v>434.4</v>
      </c>
      <c r="E24" s="662">
        <v>613.4</v>
      </c>
      <c r="F24" s="662">
        <v>600.5</v>
      </c>
      <c r="G24" s="662">
        <v>363.4</v>
      </c>
      <c r="H24" s="662">
        <v>438.2</v>
      </c>
      <c r="I24" s="662">
        <v>383.5</v>
      </c>
      <c r="J24" s="662">
        <v>486.6</v>
      </c>
      <c r="K24" s="662">
        <v>514.9</v>
      </c>
      <c r="L24" s="662">
        <v>470.9</v>
      </c>
      <c r="M24" s="662">
        <v>459.8</v>
      </c>
    </row>
    <row r="25" spans="2:13" ht="10.5">
      <c r="B25" s="655" t="s">
        <v>1007</v>
      </c>
      <c r="C25" s="663" t="s">
        <v>1008</v>
      </c>
      <c r="D25" s="662">
        <v>187.8</v>
      </c>
      <c r="E25" s="662">
        <v>152</v>
      </c>
      <c r="F25" s="662">
        <v>170</v>
      </c>
      <c r="G25" s="662">
        <v>128.8</v>
      </c>
      <c r="H25" s="662">
        <v>138.8</v>
      </c>
      <c r="I25" s="662">
        <v>135.2</v>
      </c>
      <c r="J25" s="662">
        <v>160.5</v>
      </c>
      <c r="K25" s="662">
        <v>178.2</v>
      </c>
      <c r="L25" s="662">
        <v>158</v>
      </c>
      <c r="M25" s="662">
        <v>155.2</v>
      </c>
    </row>
    <row r="26" spans="2:13" ht="10.5" hidden="1">
      <c r="B26" s="655" t="s">
        <v>1009</v>
      </c>
      <c r="C26" s="663" t="s">
        <v>1010</v>
      </c>
      <c r="D26" s="662">
        <v>190</v>
      </c>
      <c r="E26" s="662">
        <v>1833</v>
      </c>
      <c r="F26" s="662">
        <v>2395</v>
      </c>
      <c r="G26" s="662">
        <v>2753</v>
      </c>
      <c r="H26" s="662">
        <v>3619</v>
      </c>
      <c r="I26" s="665">
        <v>3550</v>
      </c>
      <c r="J26" s="665">
        <v>1967</v>
      </c>
      <c r="K26" s="665">
        <v>3290</v>
      </c>
      <c r="L26" s="665">
        <v>2676.2</v>
      </c>
      <c r="M26" s="665">
        <v>1470</v>
      </c>
    </row>
    <row r="27" spans="2:13" ht="10.5" hidden="1">
      <c r="B27" s="655" t="s">
        <v>1011</v>
      </c>
      <c r="C27" s="663" t="s">
        <v>1012</v>
      </c>
      <c r="D27" s="662">
        <v>2926.5</v>
      </c>
      <c r="E27" s="662">
        <v>4520</v>
      </c>
      <c r="F27" s="662">
        <v>3283.9</v>
      </c>
      <c r="G27" s="662">
        <v>4015.1</v>
      </c>
      <c r="H27" s="662">
        <v>4020.2</v>
      </c>
      <c r="I27" s="662">
        <v>3508.3</v>
      </c>
      <c r="J27" s="662">
        <v>3784.5</v>
      </c>
      <c r="K27" s="662">
        <v>3947</v>
      </c>
      <c r="L27" s="662">
        <v>3538.5</v>
      </c>
      <c r="M27" s="662">
        <v>3404.1</v>
      </c>
    </row>
    <row r="28" spans="2:13" ht="10.5" hidden="1">
      <c r="B28" s="655" t="s">
        <v>1013</v>
      </c>
      <c r="C28" s="663" t="s">
        <v>1014</v>
      </c>
      <c r="D28" s="662">
        <v>1255.4</v>
      </c>
      <c r="E28" s="662">
        <v>1120</v>
      </c>
      <c r="F28" s="662">
        <v>1103.8</v>
      </c>
      <c r="G28" s="662">
        <v>1247.5</v>
      </c>
      <c r="H28" s="662">
        <v>1245.5</v>
      </c>
      <c r="I28" s="662">
        <v>1346.9</v>
      </c>
      <c r="J28" s="662">
        <v>1406.3</v>
      </c>
      <c r="K28" s="662">
        <v>1341.8</v>
      </c>
      <c r="L28" s="662">
        <v>1291.2</v>
      </c>
      <c r="M28" s="662">
        <v>1251.3</v>
      </c>
    </row>
    <row r="29" spans="2:13" ht="10.5" hidden="1">
      <c r="B29" s="655" t="s">
        <v>1015</v>
      </c>
      <c r="C29" s="663"/>
      <c r="D29" s="662">
        <v>55</v>
      </c>
      <c r="E29" s="662">
        <v>80.9</v>
      </c>
      <c r="F29" s="662">
        <v>53.5</v>
      </c>
      <c r="G29" s="662">
        <v>84.7</v>
      </c>
      <c r="H29" s="662">
        <v>85.1</v>
      </c>
      <c r="I29" s="662">
        <v>82.5</v>
      </c>
      <c r="J29" s="662">
        <v>75.4</v>
      </c>
      <c r="K29" s="662">
        <v>81.3</v>
      </c>
      <c r="L29" s="662">
        <v>71.8</v>
      </c>
      <c r="M29" s="662">
        <v>61.9</v>
      </c>
    </row>
    <row r="30" spans="2:13" ht="10.5">
      <c r="B30" s="655" t="s">
        <v>1016</v>
      </c>
      <c r="C30" s="663" t="s">
        <v>1017</v>
      </c>
      <c r="D30" s="662">
        <v>190</v>
      </c>
      <c r="E30" s="662">
        <v>1833</v>
      </c>
      <c r="F30" s="662">
        <v>2395</v>
      </c>
      <c r="G30" s="662">
        <v>2753</v>
      </c>
      <c r="H30" s="662">
        <v>3619</v>
      </c>
      <c r="I30" s="662">
        <v>3550</v>
      </c>
      <c r="J30" s="662">
        <v>1967</v>
      </c>
      <c r="K30" s="662">
        <v>3290</v>
      </c>
      <c r="L30" s="662">
        <v>1470</v>
      </c>
      <c r="M30" s="662">
        <v>7310</v>
      </c>
    </row>
    <row r="31" spans="2:13" ht="10.5">
      <c r="B31" s="655" t="s">
        <v>1018</v>
      </c>
      <c r="C31" s="663" t="s">
        <v>1019</v>
      </c>
      <c r="D31" s="662">
        <v>2926.5</v>
      </c>
      <c r="E31" s="662">
        <v>4520</v>
      </c>
      <c r="F31" s="662">
        <v>3283.9</v>
      </c>
      <c r="G31" s="662">
        <v>4015.1</v>
      </c>
      <c r="H31" s="662">
        <v>4020.2</v>
      </c>
      <c r="I31" s="662">
        <v>3508.3</v>
      </c>
      <c r="J31" s="662">
        <v>3784.5</v>
      </c>
      <c r="K31" s="662">
        <v>3947</v>
      </c>
      <c r="L31" s="662">
        <v>3404.1</v>
      </c>
      <c r="M31" s="662">
        <v>3531</v>
      </c>
    </row>
    <row r="32" spans="2:13" ht="10.5">
      <c r="B32" s="655" t="s">
        <v>1020</v>
      </c>
      <c r="C32" s="663" t="s">
        <v>1021</v>
      </c>
      <c r="D32" s="662">
        <v>1255.4</v>
      </c>
      <c r="E32" s="662">
        <v>1120</v>
      </c>
      <c r="F32" s="662">
        <v>1103.8</v>
      </c>
      <c r="G32" s="662">
        <v>1247.5</v>
      </c>
      <c r="H32" s="662">
        <v>1245.5</v>
      </c>
      <c r="I32" s="662">
        <v>1346.9</v>
      </c>
      <c r="J32" s="662">
        <v>1406.3</v>
      </c>
      <c r="K32" s="662">
        <v>1341.8</v>
      </c>
      <c r="L32" s="662">
        <v>1251.3</v>
      </c>
      <c r="M32" s="662">
        <v>1191.1</v>
      </c>
    </row>
    <row r="33" spans="2:13" ht="10.5">
      <c r="B33" s="655" t="s">
        <v>1022</v>
      </c>
      <c r="C33" s="663"/>
      <c r="D33" s="662">
        <v>55</v>
      </c>
      <c r="E33" s="662">
        <v>80.9</v>
      </c>
      <c r="F33" s="662">
        <v>53.5</v>
      </c>
      <c r="G33" s="662">
        <v>84.7</v>
      </c>
      <c r="H33" s="662">
        <v>85.1</v>
      </c>
      <c r="I33" s="662">
        <v>82.5</v>
      </c>
      <c r="J33" s="662">
        <v>75.4</v>
      </c>
      <c r="K33" s="662">
        <v>81.3</v>
      </c>
      <c r="L33" s="662">
        <v>61.9</v>
      </c>
      <c r="M33" s="662">
        <v>83.6</v>
      </c>
    </row>
    <row r="34" spans="2:13" ht="21">
      <c r="B34" s="666" t="s">
        <v>1023</v>
      </c>
      <c r="C34" s="667" t="s">
        <v>1024</v>
      </c>
      <c r="D34" s="662">
        <v>1717.1</v>
      </c>
      <c r="E34" s="662">
        <v>3319.4</v>
      </c>
      <c r="F34" s="662">
        <v>4027.0000000000005</v>
      </c>
      <c r="G34" s="662">
        <v>4255.1</v>
      </c>
      <c r="H34" s="662">
        <v>4610.6</v>
      </c>
      <c r="I34" s="662">
        <v>5111.6</v>
      </c>
      <c r="J34" s="662">
        <v>5054.3</v>
      </c>
      <c r="K34" s="662">
        <v>4564.4</v>
      </c>
      <c r="L34" s="662">
        <v>5454.9</v>
      </c>
      <c r="M34" s="662">
        <v>4645.1</v>
      </c>
    </row>
    <row r="35" spans="2:13" ht="21">
      <c r="B35" s="668" t="s">
        <v>1025</v>
      </c>
      <c r="C35" s="667" t="s">
        <v>1026</v>
      </c>
      <c r="D35" s="662">
        <v>1557.1</v>
      </c>
      <c r="E35" s="662">
        <v>2019.4</v>
      </c>
      <c r="F35" s="662">
        <v>2400.666580511111</v>
      </c>
      <c r="G35" s="662">
        <v>2476.3</v>
      </c>
      <c r="H35" s="662">
        <v>1675.7</v>
      </c>
      <c r="I35" s="662">
        <v>1643.4</v>
      </c>
      <c r="J35" s="662">
        <v>1615.5</v>
      </c>
      <c r="K35" s="662">
        <v>1467.8</v>
      </c>
      <c r="L35" s="662">
        <v>2000.3</v>
      </c>
      <c r="M35" s="662">
        <v>2000.3</v>
      </c>
    </row>
    <row r="36" spans="2:13" ht="21" hidden="1">
      <c r="B36" s="668" t="s">
        <v>1027</v>
      </c>
      <c r="C36" s="667" t="s">
        <v>1028</v>
      </c>
      <c r="D36" s="662">
        <v>13330.3</v>
      </c>
      <c r="E36" s="662">
        <v>5134.4</v>
      </c>
      <c r="F36" s="662">
        <v>3620.7</v>
      </c>
      <c r="G36" s="662">
        <v>4691.4</v>
      </c>
      <c r="H36" s="662">
        <v>10058.7</v>
      </c>
      <c r="I36" s="662">
        <v>10064.8</v>
      </c>
      <c r="J36" s="662">
        <v>24552.1</v>
      </c>
      <c r="K36" s="662">
        <v>31785.2</v>
      </c>
      <c r="L36" s="662">
        <v>659.4</v>
      </c>
      <c r="M36" s="662"/>
    </row>
    <row r="37" spans="2:13" ht="10.5" hidden="1">
      <c r="B37" s="655" t="s">
        <v>1029</v>
      </c>
      <c r="C37" s="663" t="s">
        <v>1030</v>
      </c>
      <c r="D37" s="655">
        <v>182.9</v>
      </c>
      <c r="E37" s="655">
        <v>361.1</v>
      </c>
      <c r="F37" s="662">
        <v>248</v>
      </c>
      <c r="G37" s="662">
        <v>247.8</v>
      </c>
      <c r="H37" s="662">
        <v>388.6</v>
      </c>
      <c r="I37" s="662">
        <v>583.4</v>
      </c>
      <c r="J37" s="662">
        <v>862.5</v>
      </c>
      <c r="K37" s="662">
        <v>716.6</v>
      </c>
      <c r="L37" s="662">
        <v>659.4</v>
      </c>
      <c r="M37" s="662"/>
    </row>
    <row r="38" spans="2:13" ht="10.5" hidden="1">
      <c r="B38" s="655" t="s">
        <v>1031</v>
      </c>
      <c r="C38" s="663" t="s">
        <v>1032</v>
      </c>
      <c r="D38" s="662">
        <v>504.9</v>
      </c>
      <c r="E38" s="662">
        <v>323.6</v>
      </c>
      <c r="F38" s="662">
        <v>219.9</v>
      </c>
      <c r="G38" s="662">
        <v>216.8</v>
      </c>
      <c r="H38" s="662">
        <v>236.1</v>
      </c>
      <c r="I38" s="662">
        <v>273.8</v>
      </c>
      <c r="J38" s="662">
        <v>280.8</v>
      </c>
      <c r="K38" s="662">
        <v>302.5</v>
      </c>
      <c r="L38" s="662">
        <v>337.5</v>
      </c>
      <c r="M38" s="662"/>
    </row>
    <row r="39" spans="2:13" ht="24" customHeight="1">
      <c r="B39" s="669" t="s">
        <v>1033</v>
      </c>
      <c r="C39" s="670" t="s">
        <v>1034</v>
      </c>
      <c r="D39" s="662">
        <v>1170</v>
      </c>
      <c r="E39" s="662">
        <v>1267</v>
      </c>
      <c r="F39" s="662">
        <v>1440.2</v>
      </c>
      <c r="G39" s="662">
        <v>1257.12</v>
      </c>
      <c r="H39" s="662">
        <v>1396.4</v>
      </c>
      <c r="I39" s="662">
        <v>1392</v>
      </c>
      <c r="J39" s="662">
        <v>1659.3</v>
      </c>
      <c r="K39" s="662">
        <v>1875.7</v>
      </c>
      <c r="L39" s="662">
        <v>1998</v>
      </c>
      <c r="M39" s="671">
        <v>2475</v>
      </c>
    </row>
    <row r="40" spans="2:13" ht="13.5" customHeight="1">
      <c r="B40" s="669" t="s">
        <v>1035</v>
      </c>
      <c r="C40" s="670" t="s">
        <v>1036</v>
      </c>
      <c r="D40" s="672">
        <v>1742</v>
      </c>
      <c r="E40" s="672">
        <v>1989</v>
      </c>
      <c r="F40" s="672">
        <v>2049</v>
      </c>
      <c r="G40" s="673">
        <v>1950</v>
      </c>
      <c r="H40" s="671">
        <v>2013</v>
      </c>
      <c r="I40" s="671">
        <v>1985</v>
      </c>
      <c r="J40" s="671">
        <v>2115</v>
      </c>
      <c r="K40" s="671">
        <v>2009</v>
      </c>
      <c r="L40" s="671">
        <v>2061</v>
      </c>
      <c r="M40" s="671">
        <v>1826</v>
      </c>
    </row>
    <row r="41" spans="2:14" ht="13.5" customHeight="1">
      <c r="B41" s="674" t="s">
        <v>1037</v>
      </c>
      <c r="C41" s="675" t="s">
        <v>1038</v>
      </c>
      <c r="D41" s="676">
        <v>939</v>
      </c>
      <c r="E41" s="676">
        <v>825</v>
      </c>
      <c r="F41" s="676">
        <v>564</v>
      </c>
      <c r="G41" s="676">
        <v>627</v>
      </c>
      <c r="H41" s="676">
        <v>1076</v>
      </c>
      <c r="I41" s="676">
        <v>760</v>
      </c>
      <c r="J41" s="676">
        <v>748</v>
      </c>
      <c r="K41" s="676">
        <v>489</v>
      </c>
      <c r="L41" s="676">
        <v>574</v>
      </c>
      <c r="M41" s="676">
        <v>1439</v>
      </c>
      <c r="N41" s="652"/>
    </row>
    <row r="42" spans="2:14" ht="13.5" customHeight="1">
      <c r="B42" s="677" t="s">
        <v>1039</v>
      </c>
      <c r="C42" s="678" t="s">
        <v>1040</v>
      </c>
      <c r="D42" s="677">
        <v>486</v>
      </c>
      <c r="E42" s="677">
        <v>526</v>
      </c>
      <c r="F42" s="677">
        <v>431</v>
      </c>
      <c r="G42" s="677">
        <v>458</v>
      </c>
      <c r="H42" s="677">
        <v>385</v>
      </c>
      <c r="I42" s="677">
        <v>418</v>
      </c>
      <c r="J42" s="677">
        <v>437</v>
      </c>
      <c r="K42" s="677">
        <v>433</v>
      </c>
      <c r="L42" s="677">
        <v>512</v>
      </c>
      <c r="M42" s="677">
        <v>483</v>
      </c>
      <c r="N42" s="652"/>
    </row>
    <row r="43" spans="2:14" ht="8.25" customHeight="1">
      <c r="B43" s="679"/>
      <c r="C43" s="679"/>
      <c r="D43" s="679"/>
      <c r="E43" s="679"/>
      <c r="F43" s="679"/>
      <c r="G43" s="679"/>
      <c r="H43" s="679"/>
      <c r="I43" s="679"/>
      <c r="J43" s="679"/>
      <c r="K43" s="652"/>
      <c r="L43" s="652"/>
      <c r="M43" s="652"/>
      <c r="N43" s="652"/>
    </row>
    <row r="44" spans="2:14" ht="8.25" customHeight="1">
      <c r="B44" s="679"/>
      <c r="C44" s="679"/>
      <c r="D44" s="679"/>
      <c r="E44" s="679"/>
      <c r="F44" s="679"/>
      <c r="G44" s="679"/>
      <c r="H44" s="679"/>
      <c r="I44" s="679"/>
      <c r="J44" s="679"/>
      <c r="K44" s="652"/>
      <c r="L44" s="652"/>
      <c r="M44" s="652"/>
      <c r="N44" s="652"/>
    </row>
    <row r="45" spans="2:14" ht="8.25" customHeight="1">
      <c r="B45" s="679"/>
      <c r="C45" s="679"/>
      <c r="D45" s="679"/>
      <c r="E45" s="679"/>
      <c r="F45" s="679"/>
      <c r="G45" s="679"/>
      <c r="H45" s="679"/>
      <c r="I45" s="679"/>
      <c r="J45" s="679"/>
      <c r="K45" s="652"/>
      <c r="L45" s="652"/>
      <c r="M45" s="652"/>
      <c r="N45" s="652"/>
    </row>
    <row r="46" spans="2:14" ht="8.25" customHeight="1">
      <c r="B46" s="679"/>
      <c r="C46" s="679"/>
      <c r="D46" s="679"/>
      <c r="E46" s="679"/>
      <c r="F46" s="679"/>
      <c r="G46" s="679"/>
      <c r="H46" s="679"/>
      <c r="I46" s="679"/>
      <c r="J46" s="679"/>
      <c r="K46" s="652"/>
      <c r="L46" s="652"/>
      <c r="M46" s="652"/>
      <c r="N46" s="652"/>
    </row>
    <row r="47" spans="2:14" ht="12.75">
      <c r="B47" s="654" t="s">
        <v>1041</v>
      </c>
      <c r="C47" s="654"/>
      <c r="D47" s="654" t="s">
        <v>1042</v>
      </c>
      <c r="E47" s="679"/>
      <c r="F47" s="679"/>
      <c r="G47" s="679"/>
      <c r="H47" s="679"/>
      <c r="I47" s="679"/>
      <c r="J47" s="679"/>
      <c r="K47" s="652"/>
      <c r="L47" s="652"/>
      <c r="M47" s="652"/>
      <c r="N47" s="652"/>
    </row>
    <row r="48" spans="2:14" ht="12.75">
      <c r="B48" s="654"/>
      <c r="C48" s="654"/>
      <c r="D48" s="654"/>
      <c r="E48" s="679"/>
      <c r="F48" s="679"/>
      <c r="G48" s="679"/>
      <c r="H48" s="679"/>
      <c r="I48" s="679"/>
      <c r="J48" s="679"/>
      <c r="K48" s="652"/>
      <c r="L48" s="652"/>
      <c r="M48" s="652"/>
      <c r="N48" s="652"/>
    </row>
    <row r="49" spans="2:14" ht="12.75">
      <c r="B49" s="654"/>
      <c r="C49" s="654"/>
      <c r="D49" s="654"/>
      <c r="E49" s="679"/>
      <c r="F49" s="679"/>
      <c r="G49" s="679"/>
      <c r="H49" s="679"/>
      <c r="I49" s="679"/>
      <c r="J49" s="679"/>
      <c r="K49" s="652"/>
      <c r="L49" s="652"/>
      <c r="M49" s="652"/>
      <c r="N49" s="652"/>
    </row>
    <row r="50" spans="2:14" ht="12.75">
      <c r="B50" s="654"/>
      <c r="C50" s="654"/>
      <c r="D50" s="652"/>
      <c r="E50" s="652"/>
      <c r="F50" s="652"/>
      <c r="G50" s="652"/>
      <c r="H50" s="652"/>
      <c r="I50" s="652"/>
      <c r="J50" s="652"/>
      <c r="K50" s="652"/>
      <c r="L50" s="652"/>
      <c r="M50" s="652"/>
      <c r="N50" s="652"/>
    </row>
    <row r="51" spans="2:14" s="657" customFormat="1" ht="10.5">
      <c r="B51" s="654"/>
      <c r="C51" s="654"/>
      <c r="D51" s="655"/>
      <c r="E51" s="655"/>
      <c r="F51" s="655"/>
      <c r="G51" s="655"/>
      <c r="H51" s="655"/>
      <c r="I51" s="655"/>
      <c r="J51" s="655"/>
      <c r="K51" s="655"/>
      <c r="L51" s="655"/>
      <c r="M51" s="655"/>
      <c r="N51" s="655"/>
    </row>
    <row r="52" spans="2:14" s="657" customFormat="1" ht="10.5">
      <c r="B52" s="654"/>
      <c r="C52" s="680" t="s">
        <v>1043</v>
      </c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</row>
    <row r="53" spans="2:14" s="657" customFormat="1" ht="10.5">
      <c r="B53" s="654"/>
      <c r="C53" s="654"/>
      <c r="D53" s="655"/>
      <c r="E53" s="655"/>
      <c r="F53" s="655"/>
      <c r="G53" s="655"/>
      <c r="H53" s="655"/>
      <c r="I53" s="655"/>
      <c r="J53" s="655"/>
      <c r="K53" s="655"/>
      <c r="L53" s="655"/>
      <c r="M53" s="655"/>
      <c r="N53" s="655"/>
    </row>
    <row r="54" spans="2:3" ht="10.5">
      <c r="B54" s="654"/>
      <c r="C54" s="654"/>
    </row>
    <row r="55" spans="2:14" ht="12" customHeight="1">
      <c r="B55" s="652"/>
      <c r="C55" s="680"/>
      <c r="D55" s="652"/>
      <c r="E55" s="652"/>
      <c r="F55" s="652"/>
      <c r="G55" s="652"/>
      <c r="H55" s="652"/>
      <c r="I55" s="652"/>
      <c r="J55" s="652"/>
      <c r="K55" s="652"/>
      <c r="L55" s="652"/>
      <c r="M55" s="652"/>
      <c r="N55" s="652"/>
    </row>
    <row r="56" spans="2:14" ht="12.75">
      <c r="B56" s="652"/>
      <c r="C56" s="652"/>
      <c r="D56" s="652"/>
      <c r="E56" s="652"/>
      <c r="F56" s="652"/>
      <c r="G56" s="652"/>
      <c r="H56" s="652"/>
      <c r="I56" s="652"/>
      <c r="J56" s="652"/>
      <c r="K56" s="652"/>
      <c r="L56" s="652"/>
      <c r="M56" s="652"/>
      <c r="N56" s="652"/>
    </row>
    <row r="57" spans="2:14" ht="12.75">
      <c r="B57" s="652"/>
      <c r="C57" s="652"/>
      <c r="D57" s="654"/>
      <c r="E57" s="654"/>
      <c r="F57" s="654"/>
      <c r="G57" s="654"/>
      <c r="H57" s="654"/>
      <c r="I57" s="654"/>
      <c r="J57" s="654"/>
      <c r="K57" s="652"/>
      <c r="L57" s="652"/>
      <c r="M57" s="652"/>
      <c r="N57" s="652"/>
    </row>
    <row r="58" spans="2:14" ht="12" customHeight="1">
      <c r="B58" s="652"/>
      <c r="C58" s="652"/>
      <c r="D58" s="654"/>
      <c r="E58" s="654"/>
      <c r="F58" s="654"/>
      <c r="G58" s="654"/>
      <c r="H58" s="654"/>
      <c r="I58" s="654"/>
      <c r="J58" s="654"/>
      <c r="K58" s="652"/>
      <c r="L58" s="652"/>
      <c r="M58" s="652"/>
      <c r="N58" s="652"/>
    </row>
    <row r="59" spans="2:14" ht="12.75">
      <c r="B59" s="652"/>
      <c r="C59" s="652"/>
      <c r="D59" s="652"/>
      <c r="E59" s="652"/>
      <c r="F59" s="652"/>
      <c r="G59" s="652"/>
      <c r="H59" s="652"/>
      <c r="I59" s="652"/>
      <c r="J59" s="652"/>
      <c r="K59" s="652"/>
      <c r="L59" s="652"/>
      <c r="M59" s="652"/>
      <c r="N59" s="652"/>
    </row>
    <row r="61" ht="12.75" customHeight="1"/>
    <row r="62" spans="2:10" ht="11.25" customHeight="1">
      <c r="B62" s="652"/>
      <c r="C62" s="652"/>
      <c r="D62" s="652"/>
      <c r="E62" s="652"/>
      <c r="F62" s="652"/>
      <c r="G62" s="652"/>
      <c r="H62" s="652"/>
      <c r="I62" s="652"/>
      <c r="J62" s="652"/>
    </row>
    <row r="63" spans="2:10" ht="12.75">
      <c r="B63" s="652"/>
      <c r="C63" s="652"/>
      <c r="D63" s="652"/>
      <c r="E63" s="652"/>
      <c r="F63" s="652"/>
      <c r="G63" s="652"/>
      <c r="H63" s="652"/>
      <c r="I63" s="652"/>
      <c r="J63" s="652"/>
    </row>
    <row r="66" spans="4:10" ht="10.5">
      <c r="D66" s="654"/>
      <c r="E66" s="654"/>
      <c r="F66" s="654"/>
      <c r="G66" s="654"/>
      <c r="H66" s="654"/>
      <c r="I66" s="654"/>
      <c r="J66" s="654"/>
    </row>
    <row r="67" spans="2:10" ht="12.75">
      <c r="B67" s="652"/>
      <c r="C67" s="652"/>
      <c r="D67" s="654"/>
      <c r="E67" s="654"/>
      <c r="F67" s="654"/>
      <c r="G67" s="654"/>
      <c r="H67" s="654"/>
      <c r="I67" s="654"/>
      <c r="J67" s="654"/>
    </row>
    <row r="68" spans="2:10" ht="12.75">
      <c r="B68" s="652"/>
      <c r="C68" s="652"/>
      <c r="D68" s="654"/>
      <c r="E68" s="654"/>
      <c r="F68" s="654"/>
      <c r="G68" s="654"/>
      <c r="H68" s="654"/>
      <c r="I68" s="654"/>
      <c r="J68" s="654"/>
    </row>
    <row r="70" spans="4:6" ht="10.5">
      <c r="D70" s="654"/>
      <c r="E70" s="654"/>
      <c r="F70" s="654"/>
    </row>
    <row r="71" spans="2:10" ht="12.75">
      <c r="B71" s="652"/>
      <c r="C71" s="652"/>
      <c r="D71" s="654"/>
      <c r="E71" s="654"/>
      <c r="F71" s="654"/>
      <c r="G71" s="652"/>
      <c r="H71" s="652"/>
      <c r="I71" s="652"/>
      <c r="J71" s="652"/>
    </row>
    <row r="73" spans="2:10" ht="10.5">
      <c r="B73" s="681"/>
      <c r="C73" s="681"/>
      <c r="D73" s="681"/>
      <c r="E73" s="681"/>
      <c r="F73" s="681"/>
      <c r="G73" s="681"/>
      <c r="H73" s="681"/>
      <c r="I73" s="681"/>
      <c r="J73" s="681"/>
    </row>
    <row r="74" spans="2:10" ht="10.5">
      <c r="B74" s="681"/>
      <c r="C74" s="681"/>
      <c r="D74" s="681"/>
      <c r="E74" s="681"/>
      <c r="F74" s="681"/>
      <c r="G74" s="681"/>
      <c r="H74" s="681"/>
      <c r="I74" s="681"/>
      <c r="J74" s="681"/>
    </row>
    <row r="75" ht="10.5">
      <c r="G75" s="681"/>
    </row>
    <row r="76" spans="2:10" ht="12.75">
      <c r="B76" s="652"/>
      <c r="C76" s="652"/>
      <c r="D76" s="652"/>
      <c r="E76" s="652"/>
      <c r="F76" s="652"/>
      <c r="G76" s="681"/>
      <c r="H76" s="652"/>
      <c r="I76" s="652"/>
      <c r="J76" s="652"/>
    </row>
  </sheetData>
  <sheetProtection/>
  <printOptions/>
  <pageMargins left="0.2" right="0.2" top="0.22" bottom="0.21" header="0.22" footer="0.21"/>
  <pageSetup firstPageNumber="5" useFirstPageNumber="1" horizontalDpi="300" verticalDpi="300" orientation="landscape" paperSize="9" r:id="rId1"/>
  <headerFooter alignWithMargins="0">
    <oddFooter>&amp;R&amp;"Arial Mon,Regular"&amp;16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6:AK108"/>
  <sheetViews>
    <sheetView zoomScalePageLayoutView="0" workbookViewId="0" topLeftCell="A43">
      <selection activeCell="D27" sqref="D27"/>
    </sheetView>
  </sheetViews>
  <sheetFormatPr defaultColWidth="9.00390625" defaultRowHeight="12.75"/>
  <cols>
    <col min="1" max="1" width="4.37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6" customWidth="1"/>
    <col min="33" max="33" width="33.25390625" style="56" customWidth="1"/>
    <col min="34" max="16384" width="9.125" style="56" customWidth="1"/>
  </cols>
  <sheetData>
    <row r="1" ht="11.25" hidden="1"/>
    <row r="2" ht="11.25" hidden="1"/>
    <row r="3" ht="11.25" hidden="1"/>
    <row r="4" ht="11.25" hidden="1"/>
    <row r="5" ht="7.5" customHeight="1" hidden="1"/>
    <row r="6" spans="6:37" ht="11.25" customHeight="1">
      <c r="F6" s="118" t="s">
        <v>12</v>
      </c>
      <c r="G6" s="102"/>
      <c r="H6" s="104"/>
      <c r="I6" s="104"/>
      <c r="J6" s="104"/>
      <c r="AG6" s="66" t="s">
        <v>31</v>
      </c>
      <c r="AH6" s="62"/>
      <c r="AI6" s="62"/>
      <c r="AJ6" s="62"/>
      <c r="AK6" s="62"/>
    </row>
    <row r="7" spans="6:37" ht="9.75" customHeight="1">
      <c r="F7" s="119" t="s">
        <v>13</v>
      </c>
      <c r="G7" s="102"/>
      <c r="H7" s="104"/>
      <c r="I7" s="104"/>
      <c r="J7" s="104"/>
      <c r="AG7" s="68" t="s">
        <v>338</v>
      </c>
      <c r="AH7" s="65"/>
      <c r="AI7" s="65"/>
      <c r="AJ7" s="65"/>
      <c r="AK7" s="65"/>
    </row>
    <row r="8" spans="3:37" ht="11.25" customHeight="1">
      <c r="C8" s="109" t="s">
        <v>511</v>
      </c>
      <c r="D8" s="93"/>
      <c r="E8" s="104"/>
      <c r="F8" s="104"/>
      <c r="G8" s="104"/>
      <c r="H8" s="104"/>
      <c r="I8" s="104"/>
      <c r="J8" s="104"/>
      <c r="K8" s="104"/>
      <c r="L8" s="104"/>
      <c r="AG8" s="58"/>
      <c r="AH8" s="57" t="s">
        <v>137</v>
      </c>
      <c r="AI8" s="69"/>
      <c r="AJ8" s="58" t="s">
        <v>136</v>
      </c>
      <c r="AK8" s="58"/>
    </row>
    <row r="9" spans="3:37" ht="13.5" customHeight="1">
      <c r="C9" s="99" t="s">
        <v>512</v>
      </c>
      <c r="D9" s="109"/>
      <c r="E9" s="104"/>
      <c r="F9" s="104"/>
      <c r="G9" s="104"/>
      <c r="H9" s="104"/>
      <c r="I9" s="104"/>
      <c r="J9" s="104"/>
      <c r="K9" s="104"/>
      <c r="L9" s="104"/>
      <c r="AG9" s="59"/>
      <c r="AH9" s="67" t="s">
        <v>176</v>
      </c>
      <c r="AI9" s="67" t="s">
        <v>175</v>
      </c>
      <c r="AJ9" s="63" t="s">
        <v>92</v>
      </c>
      <c r="AK9" s="59"/>
    </row>
    <row r="10" spans="3:37" ht="3" customHeight="1">
      <c r="C10" s="99"/>
      <c r="D10" s="109"/>
      <c r="E10" s="104"/>
      <c r="F10" s="104"/>
      <c r="G10" s="104"/>
      <c r="H10" s="104"/>
      <c r="I10" s="104"/>
      <c r="J10" s="104"/>
      <c r="K10" s="104"/>
      <c r="L10" s="104"/>
      <c r="AG10" s="60"/>
      <c r="AH10" s="142"/>
      <c r="AI10" s="142"/>
      <c r="AJ10" s="142"/>
      <c r="AK10" s="60"/>
    </row>
    <row r="11" spans="2:37" ht="37.5" customHeight="1">
      <c r="B11" s="108" t="s">
        <v>33</v>
      </c>
      <c r="C11" s="120" t="s">
        <v>435</v>
      </c>
      <c r="D11" s="107" t="s">
        <v>380</v>
      </c>
      <c r="E11" s="107" t="s">
        <v>182</v>
      </c>
      <c r="F11" s="107" t="s">
        <v>7</v>
      </c>
      <c r="G11" s="107" t="s">
        <v>340</v>
      </c>
      <c r="H11" s="107" t="s">
        <v>170</v>
      </c>
      <c r="I11" s="107" t="s">
        <v>83</v>
      </c>
      <c r="J11" s="107" t="s">
        <v>517</v>
      </c>
      <c r="K11" s="121" t="s">
        <v>290</v>
      </c>
      <c r="L11" s="108" t="s">
        <v>291</v>
      </c>
      <c r="AG11" s="56" t="s">
        <v>138</v>
      </c>
      <c r="AH11" s="61">
        <v>212139.6</v>
      </c>
      <c r="AI11" s="61" t="e">
        <f>SUM(#REF!)</f>
        <v>#REF!</v>
      </c>
      <c r="AJ11" s="61" t="e">
        <f>AI11/AH11*100</f>
        <v>#REF!</v>
      </c>
      <c r="AK11" s="56" t="s">
        <v>139</v>
      </c>
    </row>
    <row r="12" spans="2:19" ht="9.75" customHeight="1" hidden="1">
      <c r="B12" s="52" t="s">
        <v>458</v>
      </c>
      <c r="C12" s="89">
        <v>744.6</v>
      </c>
      <c r="D12" s="52">
        <v>146.7</v>
      </c>
      <c r="E12" s="89">
        <v>13.2</v>
      </c>
      <c r="F12" s="89">
        <v>337.9</v>
      </c>
      <c r="G12" s="52">
        <v>93.2</v>
      </c>
      <c r="H12" s="52">
        <v>83.7</v>
      </c>
      <c r="I12" s="52">
        <v>34.9</v>
      </c>
      <c r="J12" s="52">
        <v>3.1</v>
      </c>
      <c r="K12" s="52">
        <v>26.1</v>
      </c>
      <c r="L12" s="52">
        <v>5.8</v>
      </c>
      <c r="M12" s="52"/>
      <c r="N12" s="60"/>
      <c r="O12" s="60"/>
      <c r="P12" s="60"/>
      <c r="Q12" s="60"/>
      <c r="R12" s="60"/>
      <c r="S12" s="60"/>
    </row>
    <row r="13" spans="2:36" ht="9.75" customHeight="1" hidden="1">
      <c r="B13" s="52" t="s">
        <v>426</v>
      </c>
      <c r="C13" s="89">
        <f>SUM(D13:L13)</f>
        <v>790.2</v>
      </c>
      <c r="D13" s="52">
        <v>81.8</v>
      </c>
      <c r="E13" s="89">
        <v>18</v>
      </c>
      <c r="F13" s="89">
        <v>457.5</v>
      </c>
      <c r="G13" s="52">
        <v>105.1</v>
      </c>
      <c r="H13" s="52">
        <v>78.7</v>
      </c>
      <c r="I13" s="52">
        <v>29.3</v>
      </c>
      <c r="J13" s="52"/>
      <c r="K13" s="52">
        <v>17.1</v>
      </c>
      <c r="L13" s="52">
        <v>2.7</v>
      </c>
      <c r="M13" s="52"/>
      <c r="AH13" s="61"/>
      <c r="AI13" s="61"/>
      <c r="AJ13" s="61"/>
    </row>
    <row r="14" spans="1:36" s="60" customFormat="1" ht="11.25" customHeight="1">
      <c r="A14" s="52"/>
      <c r="B14" s="52" t="s">
        <v>354</v>
      </c>
      <c r="C14" s="89">
        <v>744.6</v>
      </c>
      <c r="D14" s="52">
        <v>137.4</v>
      </c>
      <c r="E14" s="89">
        <v>13.9</v>
      </c>
      <c r="F14" s="89">
        <v>519.9</v>
      </c>
      <c r="G14" s="52">
        <v>143</v>
      </c>
      <c r="H14" s="52">
        <v>99.5</v>
      </c>
      <c r="I14" s="52"/>
      <c r="J14" s="52"/>
      <c r="K14" s="52">
        <v>30.8</v>
      </c>
      <c r="L14" s="52">
        <v>3.7</v>
      </c>
      <c r="M14" s="52"/>
      <c r="AH14" s="131"/>
      <c r="AI14" s="131"/>
      <c r="AJ14" s="131"/>
    </row>
    <row r="15" spans="2:36" ht="11.25" customHeight="1">
      <c r="B15" s="52" t="s">
        <v>60</v>
      </c>
      <c r="C15" s="89">
        <v>1717.1</v>
      </c>
      <c r="D15" s="52">
        <v>805.8</v>
      </c>
      <c r="E15" s="89">
        <v>16</v>
      </c>
      <c r="F15" s="89">
        <v>607.7</v>
      </c>
      <c r="G15" s="52">
        <v>149.3</v>
      </c>
      <c r="H15" s="52">
        <v>100.9</v>
      </c>
      <c r="I15" s="52"/>
      <c r="J15" s="52"/>
      <c r="K15" s="52">
        <v>36.8</v>
      </c>
      <c r="L15" s="52">
        <v>0.6</v>
      </c>
      <c r="M15" s="52"/>
      <c r="AH15" s="61"/>
      <c r="AI15" s="61"/>
      <c r="AJ15" s="61"/>
    </row>
    <row r="16" spans="2:36" ht="11.25" customHeight="1">
      <c r="B16" s="52" t="s">
        <v>459</v>
      </c>
      <c r="C16" s="89">
        <v>3319.4</v>
      </c>
      <c r="D16" s="89">
        <v>1971.5</v>
      </c>
      <c r="E16" s="89">
        <v>18.6</v>
      </c>
      <c r="F16" s="89">
        <v>882.9</v>
      </c>
      <c r="G16" s="52">
        <v>247.6</v>
      </c>
      <c r="H16" s="89">
        <v>128.8</v>
      </c>
      <c r="I16" s="52"/>
      <c r="J16" s="52"/>
      <c r="K16" s="89">
        <v>63.5</v>
      </c>
      <c r="L16" s="52">
        <v>6.5</v>
      </c>
      <c r="M16" s="52"/>
      <c r="AH16" s="61"/>
      <c r="AI16" s="61"/>
      <c r="AJ16" s="61"/>
    </row>
    <row r="17" spans="2:36" ht="11.25" customHeight="1">
      <c r="B17" s="52" t="s">
        <v>460</v>
      </c>
      <c r="C17" s="89">
        <v>4027.0000000000005</v>
      </c>
      <c r="D17" s="89">
        <v>2257.2000000000003</v>
      </c>
      <c r="E17" s="89">
        <v>15.1</v>
      </c>
      <c r="F17" s="89">
        <v>1195.6</v>
      </c>
      <c r="G17" s="52">
        <v>370.8</v>
      </c>
      <c r="H17" s="89">
        <v>115.5</v>
      </c>
      <c r="I17" s="52"/>
      <c r="J17" s="52"/>
      <c r="K17" s="89">
        <v>56.4</v>
      </c>
      <c r="L17" s="52">
        <v>16.4</v>
      </c>
      <c r="M17" s="52"/>
      <c r="AH17" s="61"/>
      <c r="AI17" s="61"/>
      <c r="AJ17" s="61"/>
    </row>
    <row r="18" spans="2:36" ht="11.25" customHeight="1">
      <c r="B18" s="52" t="s">
        <v>461</v>
      </c>
      <c r="C18" s="89">
        <v>4282.5</v>
      </c>
      <c r="D18" s="89">
        <v>2151.8</v>
      </c>
      <c r="E18" s="89">
        <v>17.6</v>
      </c>
      <c r="F18" s="89">
        <v>1478</v>
      </c>
      <c r="G18" s="52">
        <v>450.5</v>
      </c>
      <c r="H18" s="89">
        <v>119</v>
      </c>
      <c r="I18" s="52"/>
      <c r="J18" s="52"/>
      <c r="K18" s="89">
        <v>61.7</v>
      </c>
      <c r="L18" s="52">
        <v>3.9</v>
      </c>
      <c r="M18" s="52"/>
      <c r="AH18" s="61"/>
      <c r="AI18" s="61"/>
      <c r="AJ18" s="61"/>
    </row>
    <row r="19" spans="2:12" ht="11.25" customHeight="1">
      <c r="B19" s="52" t="s">
        <v>462</v>
      </c>
      <c r="C19" s="89">
        <v>4282.5</v>
      </c>
      <c r="D19" s="89">
        <v>2151.8</v>
      </c>
      <c r="E19" s="89">
        <v>17.6</v>
      </c>
      <c r="F19" s="89">
        <v>1478</v>
      </c>
      <c r="G19" s="52">
        <v>450.5</v>
      </c>
      <c r="H19" s="89">
        <v>119</v>
      </c>
      <c r="I19" s="52"/>
      <c r="J19" s="52"/>
      <c r="K19" s="89">
        <v>61.7</v>
      </c>
      <c r="L19" s="52">
        <v>3.9</v>
      </c>
    </row>
    <row r="20" spans="2:12" ht="11.25" customHeight="1">
      <c r="B20" s="52" t="s">
        <v>463</v>
      </c>
      <c r="C20" s="89">
        <v>4282.5</v>
      </c>
      <c r="D20" s="89">
        <v>2151.8</v>
      </c>
      <c r="E20" s="89">
        <v>17.6</v>
      </c>
      <c r="F20" s="89">
        <v>1478</v>
      </c>
      <c r="G20" s="52">
        <v>450.5</v>
      </c>
      <c r="H20" s="89">
        <v>119</v>
      </c>
      <c r="I20" s="52"/>
      <c r="J20" s="52"/>
      <c r="K20" s="89">
        <v>61.7</v>
      </c>
      <c r="L20" s="52">
        <v>3.9</v>
      </c>
    </row>
    <row r="21" spans="2:12" ht="11.25" customHeight="1">
      <c r="B21" s="52" t="s">
        <v>464</v>
      </c>
      <c r="C21" s="89">
        <v>4282.5</v>
      </c>
      <c r="D21" s="89">
        <v>2151.8</v>
      </c>
      <c r="E21" s="89">
        <v>17.6</v>
      </c>
      <c r="F21" s="89">
        <v>1478</v>
      </c>
      <c r="G21" s="52">
        <v>450.5</v>
      </c>
      <c r="H21" s="89">
        <v>119</v>
      </c>
      <c r="I21" s="52"/>
      <c r="J21" s="52"/>
      <c r="K21" s="89">
        <v>61.7</v>
      </c>
      <c r="L21" s="52">
        <v>3.9</v>
      </c>
    </row>
    <row r="22" spans="2:12" ht="11.25" customHeight="1">
      <c r="B22" s="52" t="s">
        <v>465</v>
      </c>
      <c r="C22" s="89">
        <v>4282.5</v>
      </c>
      <c r="D22" s="89">
        <v>2151.8</v>
      </c>
      <c r="E22" s="89">
        <v>17.6</v>
      </c>
      <c r="F22" s="89">
        <v>1478</v>
      </c>
      <c r="G22" s="52">
        <v>450.5</v>
      </c>
      <c r="H22" s="89">
        <v>119</v>
      </c>
      <c r="I22" s="52"/>
      <c r="J22" s="52"/>
      <c r="K22" s="89">
        <v>61.7</v>
      </c>
      <c r="L22" s="52">
        <v>3.9</v>
      </c>
    </row>
    <row r="23" spans="2:12" ht="11.25" customHeight="1">
      <c r="B23" s="52" t="s">
        <v>466</v>
      </c>
      <c r="C23" s="89">
        <v>4282.5</v>
      </c>
      <c r="D23" s="89">
        <v>2151.8</v>
      </c>
      <c r="E23" s="89">
        <v>17.6</v>
      </c>
      <c r="F23" s="89">
        <v>1478</v>
      </c>
      <c r="G23" s="52">
        <v>450.5</v>
      </c>
      <c r="H23" s="89">
        <v>119</v>
      </c>
      <c r="I23" s="52"/>
      <c r="J23" s="52"/>
      <c r="K23" s="89">
        <v>61.7</v>
      </c>
      <c r="L23" s="52">
        <v>3.9</v>
      </c>
    </row>
    <row r="24" spans="2:12" ht="11.25" customHeight="1">
      <c r="B24" s="52" t="s">
        <v>467</v>
      </c>
      <c r="C24" s="89">
        <v>4282.5</v>
      </c>
      <c r="D24" s="89">
        <v>2151.8</v>
      </c>
      <c r="E24" s="89">
        <v>17.6</v>
      </c>
      <c r="F24" s="89">
        <v>1478</v>
      </c>
      <c r="G24" s="52">
        <v>450.5</v>
      </c>
      <c r="H24" s="89">
        <v>119</v>
      </c>
      <c r="I24" s="52"/>
      <c r="J24" s="52"/>
      <c r="K24" s="89">
        <v>61.7</v>
      </c>
      <c r="L24" s="52">
        <v>3.9</v>
      </c>
    </row>
    <row r="25" spans="2:12" ht="11.25" customHeight="1">
      <c r="B25" s="52" t="s">
        <v>468</v>
      </c>
      <c r="C25" s="89">
        <v>4282.5</v>
      </c>
      <c r="D25" s="89">
        <v>2151.8</v>
      </c>
      <c r="E25" s="89">
        <v>17.6</v>
      </c>
      <c r="F25" s="89">
        <v>1478</v>
      </c>
      <c r="G25" s="52">
        <v>450.5</v>
      </c>
      <c r="H25" s="89">
        <v>119</v>
      </c>
      <c r="I25" s="52"/>
      <c r="J25" s="52"/>
      <c r="K25" s="89">
        <v>61.7</v>
      </c>
      <c r="L25" s="52">
        <v>3.9</v>
      </c>
    </row>
    <row r="26" spans="1:13" s="60" customFormat="1" ht="11.25" customHeight="1">
      <c r="A26" s="52"/>
      <c r="B26" s="52" t="s">
        <v>469</v>
      </c>
      <c r="C26" s="89">
        <v>4282.5</v>
      </c>
      <c r="D26" s="89">
        <v>2151.8</v>
      </c>
      <c r="E26" s="89">
        <v>17.6</v>
      </c>
      <c r="F26" s="89">
        <v>1478</v>
      </c>
      <c r="G26" s="52">
        <v>450.5</v>
      </c>
      <c r="H26" s="89">
        <v>119</v>
      </c>
      <c r="I26" s="52"/>
      <c r="J26" s="52"/>
      <c r="K26" s="89">
        <v>61.7</v>
      </c>
      <c r="L26" s="52">
        <v>3.9</v>
      </c>
      <c r="M26" s="52"/>
    </row>
    <row r="27" spans="2:12" ht="11.25" customHeight="1">
      <c r="B27" s="52" t="s">
        <v>473</v>
      </c>
      <c r="C27" s="89">
        <v>4282.5</v>
      </c>
      <c r="D27" s="89">
        <v>2151.8</v>
      </c>
      <c r="E27" s="89">
        <v>17.6</v>
      </c>
      <c r="F27" s="89">
        <v>1478</v>
      </c>
      <c r="G27" s="52">
        <v>450.5</v>
      </c>
      <c r="H27" s="89">
        <v>119</v>
      </c>
      <c r="I27" s="52"/>
      <c r="J27" s="52"/>
      <c r="K27" s="89">
        <v>61.7</v>
      </c>
      <c r="L27" s="52">
        <v>3.9</v>
      </c>
    </row>
    <row r="28" spans="2:12" ht="11.25" customHeight="1">
      <c r="B28" s="52" t="s">
        <v>474</v>
      </c>
      <c r="C28" s="89">
        <v>4282.5</v>
      </c>
      <c r="D28" s="89">
        <v>2151.8</v>
      </c>
      <c r="E28" s="89">
        <v>17.6</v>
      </c>
      <c r="F28" s="89">
        <v>1478</v>
      </c>
      <c r="G28" s="52">
        <v>450.5</v>
      </c>
      <c r="H28" s="89">
        <v>119</v>
      </c>
      <c r="I28" s="52"/>
      <c r="J28" s="52"/>
      <c r="K28" s="89">
        <v>61.7</v>
      </c>
      <c r="L28" s="52">
        <v>3.9</v>
      </c>
    </row>
    <row r="29" spans="2:12" ht="11.25" customHeight="1">
      <c r="B29" s="52" t="s">
        <v>475</v>
      </c>
      <c r="C29" s="89">
        <v>4282.5</v>
      </c>
      <c r="D29" s="89">
        <v>2151.8</v>
      </c>
      <c r="E29" s="89">
        <v>17.6</v>
      </c>
      <c r="F29" s="89">
        <v>1478</v>
      </c>
      <c r="G29" s="52">
        <v>450.5</v>
      </c>
      <c r="H29" s="89">
        <v>119</v>
      </c>
      <c r="I29" s="52"/>
      <c r="J29" s="52"/>
      <c r="K29" s="89">
        <v>61.7</v>
      </c>
      <c r="L29" s="52">
        <v>3.9</v>
      </c>
    </row>
    <row r="30" spans="2:12" ht="11.25" customHeight="1">
      <c r="B30" s="52" t="s">
        <v>462</v>
      </c>
      <c r="C30" s="89">
        <v>4610.6</v>
      </c>
      <c r="D30" s="89">
        <v>2343.3</v>
      </c>
      <c r="E30" s="89">
        <v>28.5</v>
      </c>
      <c r="F30" s="89">
        <v>1583.1</v>
      </c>
      <c r="G30" s="52">
        <v>453.1</v>
      </c>
      <c r="H30" s="89">
        <v>95.3</v>
      </c>
      <c r="I30" s="52"/>
      <c r="J30" s="52">
        <v>27.4</v>
      </c>
      <c r="K30" s="89">
        <v>73.1</v>
      </c>
      <c r="L30" s="52">
        <v>6.8</v>
      </c>
    </row>
    <row r="31" spans="2:12" ht="11.25" customHeight="1">
      <c r="B31" s="52" t="s">
        <v>463</v>
      </c>
      <c r="C31" s="89">
        <v>5111.6</v>
      </c>
      <c r="D31" s="89">
        <v>1941.6</v>
      </c>
      <c r="E31" s="89">
        <v>42.4</v>
      </c>
      <c r="F31" s="89">
        <v>2449.8</v>
      </c>
      <c r="G31" s="52">
        <v>466.6</v>
      </c>
      <c r="H31" s="89">
        <v>106.6</v>
      </c>
      <c r="I31" s="52"/>
      <c r="J31" s="52">
        <v>22.3</v>
      </c>
      <c r="K31" s="89">
        <v>77.3</v>
      </c>
      <c r="L31" s="89">
        <v>5</v>
      </c>
    </row>
    <row r="32" spans="2:12" ht="11.25" customHeight="1">
      <c r="B32" s="52" t="s">
        <v>464</v>
      </c>
      <c r="C32" s="89">
        <v>5054.3</v>
      </c>
      <c r="D32" s="89">
        <v>1542</v>
      </c>
      <c r="E32" s="89">
        <v>40.1</v>
      </c>
      <c r="F32" s="89">
        <v>2665.8</v>
      </c>
      <c r="G32" s="52">
        <v>563.1</v>
      </c>
      <c r="H32" s="89">
        <v>65.3</v>
      </c>
      <c r="I32" s="52">
        <v>51.6</v>
      </c>
      <c r="J32" s="52">
        <v>26.4</v>
      </c>
      <c r="K32" s="89">
        <v>96.2</v>
      </c>
      <c r="L32" s="89">
        <v>3.8</v>
      </c>
    </row>
    <row r="33" spans="2:12" ht="11.25" customHeight="1">
      <c r="B33" s="52" t="s">
        <v>465</v>
      </c>
      <c r="C33" s="89">
        <v>5181.3</v>
      </c>
      <c r="D33" s="89">
        <v>1196.1</v>
      </c>
      <c r="E33" s="89">
        <v>48.3</v>
      </c>
      <c r="F33" s="89">
        <v>2737.9</v>
      </c>
      <c r="G33" s="52">
        <v>639.9</v>
      </c>
      <c r="H33" s="89">
        <v>158.2</v>
      </c>
      <c r="I33" s="52">
        <v>25.3</v>
      </c>
      <c r="J33" s="52">
        <v>205.2</v>
      </c>
      <c r="K33" s="89">
        <v>166</v>
      </c>
      <c r="L33" s="89">
        <v>4.4</v>
      </c>
    </row>
    <row r="34" spans="2:12" ht="11.25" customHeight="1">
      <c r="B34" s="50" t="s">
        <v>466</v>
      </c>
      <c r="C34" s="129">
        <v>5454.900000000001</v>
      </c>
      <c r="D34" s="129">
        <v>382.40000000000003</v>
      </c>
      <c r="E34" s="129">
        <v>86.4</v>
      </c>
      <c r="F34" s="129">
        <v>3441.4</v>
      </c>
      <c r="G34" s="50">
        <v>825.5</v>
      </c>
      <c r="H34" s="129">
        <v>209.2</v>
      </c>
      <c r="I34" s="50">
        <v>7.1</v>
      </c>
      <c r="J34" s="50">
        <v>315.2</v>
      </c>
      <c r="K34" s="129">
        <v>182.4</v>
      </c>
      <c r="L34" s="129">
        <v>5.3</v>
      </c>
    </row>
    <row r="35" spans="2:12" ht="11.25" customHeight="1">
      <c r="B35" s="52" t="s">
        <v>501</v>
      </c>
      <c r="C35" s="89">
        <v>401.4000000000001</v>
      </c>
      <c r="D35" s="89">
        <v>26.799999999999997</v>
      </c>
      <c r="E35" s="89">
        <v>0</v>
      </c>
      <c r="F35" s="89">
        <v>302.8</v>
      </c>
      <c r="G35" s="52">
        <v>41.6</v>
      </c>
      <c r="H35" s="89">
        <v>6.1</v>
      </c>
      <c r="I35" s="52"/>
      <c r="J35" s="52"/>
      <c r="K35" s="89">
        <v>23.6</v>
      </c>
      <c r="L35" s="52">
        <v>0.5</v>
      </c>
    </row>
    <row r="36" spans="2:13" ht="11.25" customHeight="1">
      <c r="B36" s="52" t="s">
        <v>502</v>
      </c>
      <c r="C36" s="89">
        <v>487.7</v>
      </c>
      <c r="D36" s="89">
        <v>37.300000000000004</v>
      </c>
      <c r="E36" s="89">
        <v>0</v>
      </c>
      <c r="F36" s="89">
        <v>358.9</v>
      </c>
      <c r="G36" s="52">
        <v>59.6</v>
      </c>
      <c r="H36" s="89">
        <v>4.2</v>
      </c>
      <c r="I36" s="52"/>
      <c r="J36" s="52"/>
      <c r="K36" s="89">
        <v>27.4</v>
      </c>
      <c r="L36" s="52">
        <v>0.3</v>
      </c>
      <c r="M36" s="52"/>
    </row>
    <row r="37" spans="2:13" ht="11.25" customHeight="1">
      <c r="B37" s="52" t="s">
        <v>523</v>
      </c>
      <c r="C37" s="89">
        <v>1043.1</v>
      </c>
      <c r="D37" s="89">
        <v>70.8</v>
      </c>
      <c r="E37" s="89">
        <v>7</v>
      </c>
      <c r="F37" s="89">
        <v>774.1</v>
      </c>
      <c r="G37" s="52">
        <v>138.9</v>
      </c>
      <c r="H37" s="89">
        <v>10.2</v>
      </c>
      <c r="I37" s="52"/>
      <c r="J37" s="52"/>
      <c r="K37" s="89">
        <v>41</v>
      </c>
      <c r="L37" s="52">
        <v>1.1</v>
      </c>
      <c r="M37" s="52"/>
    </row>
    <row r="38" spans="2:14" ht="11.25" customHeight="1">
      <c r="B38" s="52" t="s">
        <v>525</v>
      </c>
      <c r="C38" s="89">
        <v>1609.6</v>
      </c>
      <c r="D38" s="89">
        <v>122.89999999999999</v>
      </c>
      <c r="E38" s="89">
        <v>15.5</v>
      </c>
      <c r="F38" s="89">
        <v>1189.3</v>
      </c>
      <c r="G38" s="52">
        <v>215.9</v>
      </c>
      <c r="H38" s="89">
        <v>11.7</v>
      </c>
      <c r="I38" s="52"/>
      <c r="J38" s="52"/>
      <c r="K38" s="89">
        <v>52.8</v>
      </c>
      <c r="L38" s="52">
        <v>1.5</v>
      </c>
      <c r="M38" s="52"/>
      <c r="N38" s="60"/>
    </row>
    <row r="39" spans="2:14" ht="11.25" customHeight="1">
      <c r="B39" s="52" t="s">
        <v>527</v>
      </c>
      <c r="C39" s="89">
        <v>2175.4</v>
      </c>
      <c r="D39" s="89">
        <v>153.6</v>
      </c>
      <c r="E39" s="89">
        <v>24.7</v>
      </c>
      <c r="F39" s="89">
        <v>1604.4</v>
      </c>
      <c r="G39" s="52">
        <v>292</v>
      </c>
      <c r="H39" s="89">
        <v>37.4</v>
      </c>
      <c r="I39" s="52"/>
      <c r="J39" s="52"/>
      <c r="K39" s="89">
        <v>61.5</v>
      </c>
      <c r="L39" s="52">
        <v>1.8</v>
      </c>
      <c r="M39" s="52"/>
      <c r="N39" s="60"/>
    </row>
    <row r="40" spans="2:14" ht="11.25" customHeight="1">
      <c r="B40" s="52" t="s">
        <v>943</v>
      </c>
      <c r="C40" s="89">
        <v>2506.9999999999995</v>
      </c>
      <c r="D40" s="89">
        <v>179.7</v>
      </c>
      <c r="E40" s="89">
        <v>29.3</v>
      </c>
      <c r="F40" s="89">
        <v>1812</v>
      </c>
      <c r="G40" s="52">
        <v>368.2</v>
      </c>
      <c r="H40" s="89">
        <v>40.6</v>
      </c>
      <c r="I40" s="52"/>
      <c r="J40" s="52"/>
      <c r="K40" s="89">
        <v>75</v>
      </c>
      <c r="L40" s="52">
        <v>2.2</v>
      </c>
      <c r="M40" s="52"/>
      <c r="N40" s="60"/>
    </row>
    <row r="41" spans="2:14" ht="11.25" customHeight="1">
      <c r="B41" s="52" t="s">
        <v>944</v>
      </c>
      <c r="C41" s="89">
        <v>2709.2000000000003</v>
      </c>
      <c r="D41" s="89">
        <v>215</v>
      </c>
      <c r="E41" s="89">
        <v>43.3</v>
      </c>
      <c r="F41" s="89">
        <v>1812</v>
      </c>
      <c r="G41" s="52">
        <v>427.5</v>
      </c>
      <c r="H41" s="89">
        <v>43.5</v>
      </c>
      <c r="I41" s="52"/>
      <c r="J41" s="52">
        <v>70.9</v>
      </c>
      <c r="K41" s="89">
        <v>94.7</v>
      </c>
      <c r="L41" s="52">
        <v>2.3</v>
      </c>
      <c r="M41" s="52"/>
      <c r="N41" s="60"/>
    </row>
    <row r="42" spans="2:13" ht="11.25" customHeight="1">
      <c r="B42" s="52" t="s">
        <v>951</v>
      </c>
      <c r="C42" s="89">
        <v>2929.4</v>
      </c>
      <c r="D42" s="89">
        <v>251.5</v>
      </c>
      <c r="E42" s="89">
        <v>55.9</v>
      </c>
      <c r="F42" s="89">
        <v>1812</v>
      </c>
      <c r="G42" s="52">
        <v>470.5</v>
      </c>
      <c r="H42" s="89">
        <v>65.5</v>
      </c>
      <c r="I42" s="52"/>
      <c r="J42" s="52">
        <v>139.8</v>
      </c>
      <c r="K42" s="89">
        <v>131.2</v>
      </c>
      <c r="L42" s="52">
        <v>3</v>
      </c>
      <c r="M42" s="52"/>
    </row>
    <row r="43" spans="2:13" ht="11.25" customHeight="1">
      <c r="B43" s="52" t="s">
        <v>954</v>
      </c>
      <c r="C43" s="89">
        <v>3093.3</v>
      </c>
      <c r="D43" s="89">
        <v>294.7</v>
      </c>
      <c r="E43" s="89">
        <v>58.7</v>
      </c>
      <c r="F43" s="89">
        <v>1812</v>
      </c>
      <c r="G43" s="52">
        <v>513.5</v>
      </c>
      <c r="H43" s="89">
        <v>70</v>
      </c>
      <c r="I43" s="52"/>
      <c r="J43" s="52">
        <v>198.1</v>
      </c>
      <c r="K43" s="89">
        <v>142.8</v>
      </c>
      <c r="L43" s="52">
        <v>3.5</v>
      </c>
      <c r="M43" s="52"/>
    </row>
    <row r="44" spans="2:14" ht="11.25" customHeight="1">
      <c r="B44" s="52" t="s">
        <v>958</v>
      </c>
      <c r="C44" s="89">
        <v>3516.6000000000004</v>
      </c>
      <c r="D44" s="89">
        <v>319.6</v>
      </c>
      <c r="E44" s="89">
        <v>61.7</v>
      </c>
      <c r="F44" s="89">
        <v>2019.6</v>
      </c>
      <c r="G44" s="52">
        <v>589.6</v>
      </c>
      <c r="H44" s="89">
        <v>84.89999999999999</v>
      </c>
      <c r="I44" s="52">
        <v>2</v>
      </c>
      <c r="J44" s="52">
        <v>282.5</v>
      </c>
      <c r="K44" s="89">
        <v>152.9</v>
      </c>
      <c r="L44" s="89">
        <v>3.8</v>
      </c>
      <c r="M44" s="52"/>
      <c r="N44" s="60"/>
    </row>
    <row r="45" spans="2:13" ht="11.25" customHeight="1">
      <c r="B45" s="52" t="s">
        <v>960</v>
      </c>
      <c r="C45" s="89">
        <v>4056.4</v>
      </c>
      <c r="D45" s="89">
        <v>337</v>
      </c>
      <c r="E45" s="89">
        <v>67.9</v>
      </c>
      <c r="F45" s="89">
        <v>2370.9</v>
      </c>
      <c r="G45" s="52">
        <v>665.8</v>
      </c>
      <c r="H45" s="89">
        <v>129.7</v>
      </c>
      <c r="I45" s="52">
        <v>7.1</v>
      </c>
      <c r="J45" s="52">
        <v>311.8</v>
      </c>
      <c r="K45" s="89">
        <v>162</v>
      </c>
      <c r="L45" s="89">
        <v>4.2</v>
      </c>
      <c r="M45" s="52"/>
    </row>
    <row r="46" spans="2:13" ht="11.25" customHeight="1">
      <c r="B46" s="50" t="s">
        <v>965</v>
      </c>
      <c r="C46" s="129">
        <v>4645.099999999999</v>
      </c>
      <c r="D46" s="129">
        <v>362.4</v>
      </c>
      <c r="E46" s="129">
        <v>76.6</v>
      </c>
      <c r="F46" s="129">
        <v>2768.4</v>
      </c>
      <c r="G46" s="50">
        <v>738.5</v>
      </c>
      <c r="H46" s="129">
        <v>199.5</v>
      </c>
      <c r="I46" s="50">
        <v>7.1</v>
      </c>
      <c r="J46" s="50">
        <v>315.2</v>
      </c>
      <c r="K46" s="129">
        <v>172.7</v>
      </c>
      <c r="L46" s="129">
        <v>4.7</v>
      </c>
      <c r="M46" s="52"/>
    </row>
    <row r="47" spans="2:13" ht="11.25" customHeight="1">
      <c r="B47" s="52" t="s">
        <v>519</v>
      </c>
      <c r="C47" s="89">
        <v>531.4</v>
      </c>
      <c r="D47" s="89">
        <v>45</v>
      </c>
      <c r="E47" s="89">
        <v>2</v>
      </c>
      <c r="F47" s="89">
        <v>370.4</v>
      </c>
      <c r="G47" s="52">
        <v>72.7</v>
      </c>
      <c r="H47" s="89">
        <v>4.7</v>
      </c>
      <c r="I47" s="52">
        <v>0</v>
      </c>
      <c r="J47" s="52">
        <v>0</v>
      </c>
      <c r="K47" s="89">
        <v>36.4</v>
      </c>
      <c r="L47" s="89">
        <v>0.2</v>
      </c>
      <c r="M47" s="52"/>
    </row>
    <row r="48" spans="2:12" ht="11.25" customHeight="1">
      <c r="B48" s="52" t="s">
        <v>524</v>
      </c>
      <c r="C48" s="89">
        <v>1140.3000000000002</v>
      </c>
      <c r="D48" s="89">
        <v>96.5</v>
      </c>
      <c r="E48" s="89">
        <v>5.5</v>
      </c>
      <c r="F48" s="89">
        <v>817</v>
      </c>
      <c r="G48" s="52">
        <v>145.4</v>
      </c>
      <c r="H48" s="89">
        <v>14.9</v>
      </c>
      <c r="I48" s="52">
        <v>0</v>
      </c>
      <c r="J48" s="52">
        <v>0</v>
      </c>
      <c r="K48" s="89">
        <v>60.2</v>
      </c>
      <c r="L48" s="89">
        <v>0.8</v>
      </c>
    </row>
    <row r="49" spans="2:13" ht="11.25" customHeight="1">
      <c r="B49" s="52" t="s">
        <v>526</v>
      </c>
      <c r="C49" s="89">
        <v>1723.7</v>
      </c>
      <c r="D49" s="89">
        <v>132.6</v>
      </c>
      <c r="E49" s="89">
        <v>11.5</v>
      </c>
      <c r="F49" s="89">
        <v>1263.6</v>
      </c>
      <c r="G49" s="52">
        <v>218</v>
      </c>
      <c r="H49" s="89">
        <v>23.900000000000002</v>
      </c>
      <c r="I49" s="52">
        <v>0</v>
      </c>
      <c r="J49" s="52">
        <v>0</v>
      </c>
      <c r="K49" s="89">
        <v>72.7</v>
      </c>
      <c r="L49" s="89">
        <v>1.4</v>
      </c>
      <c r="M49" s="52"/>
    </row>
    <row r="50" spans="2:12" ht="11.25" customHeight="1">
      <c r="B50" s="52" t="s">
        <v>528</v>
      </c>
      <c r="C50" s="89">
        <v>2312.7999999999997</v>
      </c>
      <c r="D50" s="89">
        <v>174.8</v>
      </c>
      <c r="E50" s="89">
        <v>16.5</v>
      </c>
      <c r="F50" s="89">
        <v>1709.5</v>
      </c>
      <c r="G50" s="52">
        <v>292.9</v>
      </c>
      <c r="H50" s="89">
        <v>31</v>
      </c>
      <c r="I50" s="52">
        <v>0.1</v>
      </c>
      <c r="J50" s="52">
        <v>0</v>
      </c>
      <c r="K50" s="89">
        <v>86</v>
      </c>
      <c r="L50" s="89">
        <v>2</v>
      </c>
    </row>
    <row r="51" spans="2:12" ht="11.25" customHeight="1">
      <c r="B51" s="52" t="s">
        <v>942</v>
      </c>
      <c r="C51" s="89">
        <v>2747.2</v>
      </c>
      <c r="D51" s="89">
        <v>217.2</v>
      </c>
      <c r="E51" s="89">
        <v>22.5</v>
      </c>
      <c r="F51" s="89">
        <v>1932.8</v>
      </c>
      <c r="G51" s="52">
        <v>365.3</v>
      </c>
      <c r="H51" s="89">
        <v>73.9</v>
      </c>
      <c r="I51" s="52">
        <v>0.1</v>
      </c>
      <c r="J51" s="52">
        <v>30</v>
      </c>
      <c r="K51" s="89">
        <v>102.2</v>
      </c>
      <c r="L51" s="89">
        <v>3.2</v>
      </c>
    </row>
    <row r="52" spans="1:13" s="60" customFormat="1" ht="11.25" customHeight="1">
      <c r="A52" s="52"/>
      <c r="B52" s="52" t="s">
        <v>945</v>
      </c>
      <c r="C52" s="89">
        <v>2981.2</v>
      </c>
      <c r="D52" s="89">
        <v>264.1</v>
      </c>
      <c r="E52" s="89">
        <v>32.5</v>
      </c>
      <c r="F52" s="89">
        <v>1923.8</v>
      </c>
      <c r="G52" s="52">
        <v>437.7</v>
      </c>
      <c r="H52" s="89">
        <v>108.9</v>
      </c>
      <c r="I52" s="52">
        <v>0.2</v>
      </c>
      <c r="J52" s="52">
        <v>90</v>
      </c>
      <c r="K52" s="89">
        <v>118.4</v>
      </c>
      <c r="L52" s="89">
        <v>5.6</v>
      </c>
      <c r="M52" s="52"/>
    </row>
    <row r="53" spans="2:12" ht="11.25" customHeight="1">
      <c r="B53" s="52" t="s">
        <v>950</v>
      </c>
      <c r="C53" s="89">
        <v>3274.7999999999997</v>
      </c>
      <c r="D53" s="89">
        <v>337.3</v>
      </c>
      <c r="E53" s="89">
        <v>34.9</v>
      </c>
      <c r="F53" s="89">
        <v>1923.8</v>
      </c>
      <c r="G53" s="52">
        <v>510.1</v>
      </c>
      <c r="H53" s="89">
        <v>151.5</v>
      </c>
      <c r="I53" s="52">
        <v>0.2</v>
      </c>
      <c r="J53" s="52">
        <v>136.5</v>
      </c>
      <c r="K53" s="89">
        <v>173.4</v>
      </c>
      <c r="L53" s="89">
        <v>7.1</v>
      </c>
    </row>
    <row r="54" spans="2:12" ht="11.25" customHeight="1">
      <c r="B54" s="52" t="s">
        <v>955</v>
      </c>
      <c r="C54" s="89">
        <v>3439.2</v>
      </c>
      <c r="D54" s="89">
        <v>381.2</v>
      </c>
      <c r="E54" s="89">
        <v>40.8</v>
      </c>
      <c r="F54" s="89">
        <v>1923.8</v>
      </c>
      <c r="G54" s="52">
        <v>535.6</v>
      </c>
      <c r="H54" s="89">
        <v>195.20000000000002</v>
      </c>
      <c r="I54" s="52">
        <v>2.2</v>
      </c>
      <c r="J54" s="52">
        <v>151.5</v>
      </c>
      <c r="K54" s="89">
        <v>189.6</v>
      </c>
      <c r="L54" s="89">
        <v>19.3</v>
      </c>
    </row>
    <row r="55" spans="2:12" ht="11.25" customHeight="1">
      <c r="B55" s="52" t="s">
        <v>957</v>
      </c>
      <c r="C55" s="89">
        <v>3984.1999999999994</v>
      </c>
      <c r="D55" s="89">
        <v>416.5</v>
      </c>
      <c r="E55" s="89">
        <v>51.7</v>
      </c>
      <c r="F55" s="89">
        <v>2221</v>
      </c>
      <c r="G55" s="52">
        <v>608.5</v>
      </c>
      <c r="H55" s="89">
        <v>252.20000000000002</v>
      </c>
      <c r="I55" s="52">
        <v>16.1</v>
      </c>
      <c r="J55" s="52">
        <v>181</v>
      </c>
      <c r="K55" s="89">
        <v>213</v>
      </c>
      <c r="L55" s="89">
        <v>24.2</v>
      </c>
    </row>
    <row r="56" spans="2:12" ht="11.25" customHeight="1">
      <c r="B56" s="52" t="s">
        <v>961</v>
      </c>
      <c r="C56" s="89">
        <v>4592.700000000001</v>
      </c>
      <c r="D56" s="89">
        <v>442.20000000000005</v>
      </c>
      <c r="E56" s="89">
        <v>63.3</v>
      </c>
      <c r="F56" s="89">
        <v>2667.6</v>
      </c>
      <c r="G56" s="52">
        <v>684.2</v>
      </c>
      <c r="H56" s="89">
        <v>275.3</v>
      </c>
      <c r="I56" s="52">
        <v>16.1</v>
      </c>
      <c r="J56" s="52">
        <v>181</v>
      </c>
      <c r="K56" s="89">
        <v>237.4</v>
      </c>
      <c r="L56" s="89">
        <v>25.6</v>
      </c>
    </row>
    <row r="57" spans="2:12" ht="11.25" customHeight="1">
      <c r="B57" s="50" t="s">
        <v>966</v>
      </c>
      <c r="C57" s="129">
        <v>5463.2</v>
      </c>
      <c r="D57" s="129">
        <v>470.29999999999995</v>
      </c>
      <c r="E57" s="129">
        <v>71.4</v>
      </c>
      <c r="F57" s="129">
        <v>3404.2</v>
      </c>
      <c r="G57" s="50">
        <v>761.9</v>
      </c>
      <c r="H57" s="129">
        <v>283.3</v>
      </c>
      <c r="I57" s="50">
        <v>16.1</v>
      </c>
      <c r="J57" s="50">
        <v>181</v>
      </c>
      <c r="K57" s="129">
        <v>249.4</v>
      </c>
      <c r="L57" s="129">
        <v>25.6</v>
      </c>
    </row>
    <row r="58" spans="3:12" ht="11.25" customHeight="1">
      <c r="C58" s="109" t="s">
        <v>513</v>
      </c>
      <c r="D58" s="104"/>
      <c r="E58" s="104"/>
      <c r="F58" s="104"/>
      <c r="G58" s="104"/>
      <c r="H58" s="104"/>
      <c r="I58" s="104"/>
      <c r="J58" s="104"/>
      <c r="K58" s="104"/>
      <c r="L58" s="104"/>
    </row>
    <row r="59" spans="3:12" ht="10.5" customHeight="1">
      <c r="C59" s="99" t="s">
        <v>514</v>
      </c>
      <c r="D59" s="104"/>
      <c r="E59" s="104"/>
      <c r="F59" s="104"/>
      <c r="G59" s="104"/>
      <c r="H59" s="104"/>
      <c r="I59" s="104"/>
      <c r="J59" s="104"/>
      <c r="K59" s="104"/>
      <c r="L59" s="104"/>
    </row>
    <row r="60" spans="3:12" ht="6" customHeight="1">
      <c r="C60" s="99"/>
      <c r="D60" s="104"/>
      <c r="E60" s="104"/>
      <c r="F60" s="104"/>
      <c r="G60" s="104"/>
      <c r="H60" s="104"/>
      <c r="I60" s="104"/>
      <c r="J60" s="104"/>
      <c r="K60" s="104"/>
      <c r="L60" s="104"/>
    </row>
    <row r="61" spans="2:13" ht="41.25" customHeight="1">
      <c r="B61" s="108" t="s">
        <v>1752</v>
      </c>
      <c r="C61" s="120" t="s">
        <v>1753</v>
      </c>
      <c r="D61" s="107" t="s">
        <v>1754</v>
      </c>
      <c r="E61" s="107" t="s">
        <v>1755</v>
      </c>
      <c r="F61" s="107" t="s">
        <v>1756</v>
      </c>
      <c r="G61" s="107" t="s">
        <v>340</v>
      </c>
      <c r="H61" s="107" t="s">
        <v>1757</v>
      </c>
      <c r="I61" s="107" t="s">
        <v>83</v>
      </c>
      <c r="J61" s="107" t="s">
        <v>517</v>
      </c>
      <c r="K61" s="121" t="s">
        <v>1758</v>
      </c>
      <c r="L61" s="108" t="s">
        <v>1759</v>
      </c>
      <c r="M61" s="104"/>
    </row>
    <row r="62" spans="2:12" ht="9.75" customHeight="1" hidden="1">
      <c r="B62" s="52" t="s">
        <v>432</v>
      </c>
      <c r="C62" s="89">
        <v>927.9</v>
      </c>
      <c r="D62" s="89">
        <v>419.2</v>
      </c>
      <c r="E62" s="89">
        <v>14.2</v>
      </c>
      <c r="F62" s="89">
        <v>348.9</v>
      </c>
      <c r="G62" s="52"/>
      <c r="H62" s="89">
        <v>66</v>
      </c>
      <c r="I62" s="52">
        <v>10.4</v>
      </c>
      <c r="J62" s="52"/>
      <c r="K62" s="89">
        <v>66.6</v>
      </c>
      <c r="L62" s="89">
        <v>2.6</v>
      </c>
    </row>
    <row r="63" spans="2:12" ht="9.75" customHeight="1" hidden="1">
      <c r="B63" s="52" t="s">
        <v>396</v>
      </c>
      <c r="C63" s="89">
        <v>792.2000000000002</v>
      </c>
      <c r="D63" s="89">
        <v>252.8</v>
      </c>
      <c r="E63" s="89">
        <v>17</v>
      </c>
      <c r="F63" s="89">
        <v>381.3</v>
      </c>
      <c r="G63" s="52"/>
      <c r="H63" s="89">
        <v>82.7</v>
      </c>
      <c r="I63" s="52">
        <v>6.3</v>
      </c>
      <c r="J63" s="52">
        <v>9.2</v>
      </c>
      <c r="K63" s="89">
        <v>30.2</v>
      </c>
      <c r="L63" s="89">
        <v>12.7</v>
      </c>
    </row>
    <row r="64" spans="2:12" ht="9.75" customHeight="1" hidden="1">
      <c r="B64" s="52" t="s">
        <v>263</v>
      </c>
      <c r="C64" s="89">
        <v>745.3</v>
      </c>
      <c r="D64" s="52">
        <v>146.7</v>
      </c>
      <c r="E64" s="89">
        <v>14</v>
      </c>
      <c r="F64" s="89">
        <v>337.9</v>
      </c>
      <c r="G64" s="52">
        <v>93.2</v>
      </c>
      <c r="H64" s="52">
        <v>83.7</v>
      </c>
      <c r="I64" s="52">
        <v>34.9</v>
      </c>
      <c r="J64" s="52">
        <v>3.1</v>
      </c>
      <c r="K64" s="52">
        <v>26.1</v>
      </c>
      <c r="L64" s="52">
        <v>5.7</v>
      </c>
    </row>
    <row r="65" spans="2:12" ht="9.75" customHeight="1" hidden="1">
      <c r="B65" s="52" t="s">
        <v>425</v>
      </c>
      <c r="C65" s="89">
        <v>800.1</v>
      </c>
      <c r="D65" s="52">
        <v>81.7</v>
      </c>
      <c r="E65" s="89">
        <v>18.1</v>
      </c>
      <c r="F65" s="52">
        <v>465.5</v>
      </c>
      <c r="G65" s="52">
        <v>105.1</v>
      </c>
      <c r="H65" s="52">
        <v>78.7</v>
      </c>
      <c r="I65" s="89">
        <v>29.3</v>
      </c>
      <c r="J65" s="89"/>
      <c r="K65" s="89">
        <v>17.1</v>
      </c>
      <c r="L65" s="52">
        <v>4.6</v>
      </c>
    </row>
    <row r="66" spans="2:12" ht="14.25" customHeight="1">
      <c r="B66" s="52" t="s">
        <v>64</v>
      </c>
      <c r="C66" s="89">
        <v>949</v>
      </c>
      <c r="D66" s="52">
        <v>137.4</v>
      </c>
      <c r="E66" s="89">
        <v>14</v>
      </c>
      <c r="F66" s="52">
        <v>519.9</v>
      </c>
      <c r="G66" s="89">
        <v>143</v>
      </c>
      <c r="H66" s="52">
        <v>100.1</v>
      </c>
      <c r="I66" s="89"/>
      <c r="J66" s="89"/>
      <c r="K66" s="89">
        <v>30.8</v>
      </c>
      <c r="L66" s="52">
        <v>3.8</v>
      </c>
    </row>
    <row r="67" spans="2:12" ht="14.25" customHeight="1">
      <c r="B67" s="52" t="s">
        <v>126</v>
      </c>
      <c r="C67" s="89">
        <v>1717.1</v>
      </c>
      <c r="D67" s="52">
        <v>805.8</v>
      </c>
      <c r="E67" s="89">
        <v>16</v>
      </c>
      <c r="F67" s="89">
        <v>607.7</v>
      </c>
      <c r="G67" s="52">
        <v>149.3</v>
      </c>
      <c r="H67" s="52">
        <v>100.9</v>
      </c>
      <c r="I67" s="52"/>
      <c r="J67" s="52"/>
      <c r="K67" s="52">
        <v>36.8</v>
      </c>
      <c r="L67" s="52">
        <v>0.6</v>
      </c>
    </row>
    <row r="68" spans="2:13" ht="14.25" customHeight="1">
      <c r="B68" s="52" t="s">
        <v>459</v>
      </c>
      <c r="C68" s="89">
        <v>3319.3</v>
      </c>
      <c r="D68" s="89">
        <v>1971.5</v>
      </c>
      <c r="E68" s="89">
        <v>18.5</v>
      </c>
      <c r="F68" s="89">
        <v>882.9</v>
      </c>
      <c r="G68" s="52">
        <v>247.6</v>
      </c>
      <c r="H68" s="89">
        <v>128.8</v>
      </c>
      <c r="I68" s="52"/>
      <c r="J68" s="52"/>
      <c r="K68" s="89">
        <v>63.5</v>
      </c>
      <c r="L68" s="52">
        <v>6.5</v>
      </c>
      <c r="M68" s="52"/>
    </row>
    <row r="69" spans="2:13" ht="14.25" customHeight="1">
      <c r="B69" s="52" t="s">
        <v>460</v>
      </c>
      <c r="C69" s="89">
        <v>4035.5000000000005</v>
      </c>
      <c r="D69" s="89">
        <v>2263.5</v>
      </c>
      <c r="E69" s="89">
        <v>17.299999999999997</v>
      </c>
      <c r="F69" s="89">
        <v>1195.6</v>
      </c>
      <c r="G69" s="52">
        <v>370.8</v>
      </c>
      <c r="H69" s="89">
        <v>115.5</v>
      </c>
      <c r="I69" s="52"/>
      <c r="J69" s="52"/>
      <c r="K69" s="89">
        <v>56.4</v>
      </c>
      <c r="L69" s="52">
        <v>16.4</v>
      </c>
      <c r="M69" s="52"/>
    </row>
    <row r="70" spans="2:12" ht="14.25" customHeight="1">
      <c r="B70" s="52" t="s">
        <v>461</v>
      </c>
      <c r="C70" s="89">
        <v>4283.3</v>
      </c>
      <c r="D70" s="89">
        <v>2151.8</v>
      </c>
      <c r="E70" s="89">
        <v>17.5</v>
      </c>
      <c r="F70" s="89">
        <v>1478</v>
      </c>
      <c r="G70" s="52">
        <v>450.5</v>
      </c>
      <c r="H70" s="89">
        <v>119</v>
      </c>
      <c r="I70" s="52"/>
      <c r="J70" s="52"/>
      <c r="K70" s="89">
        <v>61.7</v>
      </c>
      <c r="L70" s="52">
        <v>4.8</v>
      </c>
    </row>
    <row r="71" spans="1:13" s="60" customFormat="1" ht="14.25" customHeight="1">
      <c r="A71" s="128"/>
      <c r="B71" s="52" t="s">
        <v>462</v>
      </c>
      <c r="C71" s="89">
        <v>4283.3</v>
      </c>
      <c r="D71" s="89">
        <v>2151.8</v>
      </c>
      <c r="E71" s="89">
        <v>17.5</v>
      </c>
      <c r="F71" s="89">
        <v>1478</v>
      </c>
      <c r="G71" s="52">
        <v>450.5</v>
      </c>
      <c r="H71" s="89">
        <v>119</v>
      </c>
      <c r="I71" s="52"/>
      <c r="J71" s="52"/>
      <c r="K71" s="89">
        <v>61.7</v>
      </c>
      <c r="L71" s="52">
        <v>4.8</v>
      </c>
      <c r="M71" s="52"/>
    </row>
    <row r="72" spans="1:13" s="60" customFormat="1" ht="14.25" customHeight="1">
      <c r="A72" s="128"/>
      <c r="B72" s="52" t="s">
        <v>463</v>
      </c>
      <c r="C72" s="89">
        <v>4283.3</v>
      </c>
      <c r="D72" s="89">
        <v>2151.8</v>
      </c>
      <c r="E72" s="89">
        <v>17.5</v>
      </c>
      <c r="F72" s="89">
        <v>1478</v>
      </c>
      <c r="G72" s="52">
        <v>450.5</v>
      </c>
      <c r="H72" s="89">
        <v>119</v>
      </c>
      <c r="I72" s="52"/>
      <c r="J72" s="52"/>
      <c r="K72" s="89">
        <v>61.7</v>
      </c>
      <c r="L72" s="52">
        <v>4.8</v>
      </c>
      <c r="M72" s="52"/>
    </row>
    <row r="73" spans="1:13" s="60" customFormat="1" ht="14.25" customHeight="1">
      <c r="A73" s="128"/>
      <c r="B73" s="52" t="s">
        <v>464</v>
      </c>
      <c r="C73" s="89">
        <v>4283.3</v>
      </c>
      <c r="D73" s="89">
        <v>2151.8</v>
      </c>
      <c r="E73" s="89">
        <v>17.5</v>
      </c>
      <c r="F73" s="89">
        <v>1478</v>
      </c>
      <c r="G73" s="52">
        <v>450.5</v>
      </c>
      <c r="H73" s="89">
        <v>119</v>
      </c>
      <c r="I73" s="52"/>
      <c r="J73" s="52"/>
      <c r="K73" s="89">
        <v>61.7</v>
      </c>
      <c r="L73" s="52">
        <v>4.8</v>
      </c>
      <c r="M73" s="52"/>
    </row>
    <row r="74" spans="1:13" s="60" customFormat="1" ht="14.25" customHeight="1">
      <c r="A74" s="128"/>
      <c r="B74" s="52" t="s">
        <v>465</v>
      </c>
      <c r="C74" s="89">
        <v>4283.3</v>
      </c>
      <c r="D74" s="89">
        <v>2151.8</v>
      </c>
      <c r="E74" s="89">
        <v>17.5</v>
      </c>
      <c r="F74" s="89">
        <v>1478</v>
      </c>
      <c r="G74" s="52">
        <v>450.5</v>
      </c>
      <c r="H74" s="89">
        <v>119</v>
      </c>
      <c r="I74" s="52"/>
      <c r="J74" s="52"/>
      <c r="K74" s="89">
        <v>61.7</v>
      </c>
      <c r="L74" s="52">
        <v>4.8</v>
      </c>
      <c r="M74" s="52"/>
    </row>
    <row r="75" spans="1:13" s="60" customFormat="1" ht="14.25" customHeight="1">
      <c r="A75" s="128"/>
      <c r="B75" s="52" t="s">
        <v>466</v>
      </c>
      <c r="C75" s="89">
        <v>4283.3</v>
      </c>
      <c r="D75" s="89">
        <v>2151.8</v>
      </c>
      <c r="E75" s="89">
        <v>17.5</v>
      </c>
      <c r="F75" s="89">
        <v>1478</v>
      </c>
      <c r="G75" s="52">
        <v>450.5</v>
      </c>
      <c r="H75" s="89">
        <v>119</v>
      </c>
      <c r="I75" s="52"/>
      <c r="J75" s="52"/>
      <c r="K75" s="89">
        <v>61.7</v>
      </c>
      <c r="L75" s="52">
        <v>4.8</v>
      </c>
      <c r="M75" s="52"/>
    </row>
    <row r="76" spans="1:13" s="60" customFormat="1" ht="14.25" customHeight="1">
      <c r="A76" s="128"/>
      <c r="B76" s="52" t="s">
        <v>467</v>
      </c>
      <c r="C76" s="89">
        <v>4283.3</v>
      </c>
      <c r="D76" s="89">
        <v>2151.8</v>
      </c>
      <c r="E76" s="89">
        <v>17.5</v>
      </c>
      <c r="F76" s="89">
        <v>1478</v>
      </c>
      <c r="G76" s="52">
        <v>450.5</v>
      </c>
      <c r="H76" s="89">
        <v>119</v>
      </c>
      <c r="I76" s="52"/>
      <c r="J76" s="52"/>
      <c r="K76" s="89">
        <v>61.7</v>
      </c>
      <c r="L76" s="52">
        <v>4.8</v>
      </c>
      <c r="M76" s="52"/>
    </row>
    <row r="77" spans="1:12" ht="14.25" customHeight="1" hidden="1">
      <c r="A77" s="71"/>
      <c r="B77" s="50" t="s">
        <v>468</v>
      </c>
      <c r="C77" s="129">
        <v>4283.3</v>
      </c>
      <c r="D77" s="129">
        <v>2151.8</v>
      </c>
      <c r="E77" s="129">
        <v>17.5</v>
      </c>
      <c r="F77" s="129">
        <v>1478</v>
      </c>
      <c r="G77" s="50">
        <v>450.5</v>
      </c>
      <c r="H77" s="129">
        <v>119</v>
      </c>
      <c r="I77" s="50"/>
      <c r="J77" s="50"/>
      <c r="K77" s="129">
        <v>61.7</v>
      </c>
      <c r="L77" s="50">
        <v>4.8</v>
      </c>
    </row>
    <row r="78" spans="1:13" s="60" customFormat="1" ht="14.25" customHeight="1" hidden="1">
      <c r="A78" s="128"/>
      <c r="B78" s="50" t="s">
        <v>469</v>
      </c>
      <c r="C78" s="129">
        <v>4283.3</v>
      </c>
      <c r="D78" s="129">
        <v>2151.8</v>
      </c>
      <c r="E78" s="129">
        <v>17.5</v>
      </c>
      <c r="F78" s="129">
        <v>1478</v>
      </c>
      <c r="G78" s="50">
        <v>450.5</v>
      </c>
      <c r="H78" s="129">
        <v>119</v>
      </c>
      <c r="I78" s="50"/>
      <c r="J78" s="50"/>
      <c r="K78" s="129">
        <v>61.7</v>
      </c>
      <c r="L78" s="50">
        <v>4.8</v>
      </c>
      <c r="M78" s="52"/>
    </row>
    <row r="79" spans="1:12" ht="14.25" customHeight="1" hidden="1">
      <c r="A79" s="71"/>
      <c r="B79" s="50" t="s">
        <v>473</v>
      </c>
      <c r="C79" s="129">
        <v>4283.3</v>
      </c>
      <c r="D79" s="129">
        <v>2151.8</v>
      </c>
      <c r="E79" s="129">
        <v>17.5</v>
      </c>
      <c r="F79" s="129">
        <v>1478</v>
      </c>
      <c r="G79" s="50">
        <v>450.5</v>
      </c>
      <c r="H79" s="129">
        <v>119</v>
      </c>
      <c r="I79" s="50"/>
      <c r="J79" s="50"/>
      <c r="K79" s="129">
        <v>61.7</v>
      </c>
      <c r="L79" s="50">
        <v>4.8</v>
      </c>
    </row>
    <row r="80" spans="1:12" ht="14.25" customHeight="1" hidden="1">
      <c r="A80" s="71"/>
      <c r="B80" s="50" t="s">
        <v>474</v>
      </c>
      <c r="C80" s="129">
        <v>4283.3</v>
      </c>
      <c r="D80" s="129">
        <v>2151.8</v>
      </c>
      <c r="E80" s="129">
        <v>17.5</v>
      </c>
      <c r="F80" s="129">
        <v>1478</v>
      </c>
      <c r="G80" s="50">
        <v>450.5</v>
      </c>
      <c r="H80" s="129">
        <v>119</v>
      </c>
      <c r="I80" s="50"/>
      <c r="J80" s="50"/>
      <c r="K80" s="129">
        <v>61.7</v>
      </c>
      <c r="L80" s="50">
        <v>4.8</v>
      </c>
    </row>
    <row r="81" spans="1:12" ht="14.25" customHeight="1">
      <c r="A81" s="71"/>
      <c r="B81" s="52" t="s">
        <v>475</v>
      </c>
      <c r="C81" s="89">
        <v>4283.3</v>
      </c>
      <c r="D81" s="89">
        <v>2151.8</v>
      </c>
      <c r="E81" s="89">
        <v>17.5</v>
      </c>
      <c r="F81" s="89">
        <v>1478</v>
      </c>
      <c r="G81" s="52">
        <v>450.5</v>
      </c>
      <c r="H81" s="89">
        <v>119</v>
      </c>
      <c r="I81" s="52"/>
      <c r="J81" s="52"/>
      <c r="K81" s="89">
        <v>61.7</v>
      </c>
      <c r="L81" s="52">
        <v>4.8</v>
      </c>
    </row>
    <row r="82" spans="1:12" ht="14.25" customHeight="1">
      <c r="A82" s="71"/>
      <c r="B82" s="52" t="s">
        <v>462</v>
      </c>
      <c r="C82" s="89">
        <v>4609.7</v>
      </c>
      <c r="D82" s="89">
        <v>2343.3</v>
      </c>
      <c r="E82" s="89">
        <v>27.6</v>
      </c>
      <c r="F82" s="89">
        <v>1583.1</v>
      </c>
      <c r="G82" s="52">
        <v>453.1</v>
      </c>
      <c r="H82" s="89">
        <v>95.3</v>
      </c>
      <c r="I82" s="52"/>
      <c r="J82" s="52">
        <v>27.4</v>
      </c>
      <c r="K82" s="89">
        <v>73.1</v>
      </c>
      <c r="L82" s="52">
        <v>6.8</v>
      </c>
    </row>
    <row r="83" spans="1:12" ht="14.25" customHeight="1">
      <c r="A83" s="71"/>
      <c r="B83" s="52" t="s">
        <v>463</v>
      </c>
      <c r="C83" s="89">
        <v>5113</v>
      </c>
      <c r="D83" s="89">
        <v>1941.6</v>
      </c>
      <c r="E83" s="89">
        <v>43.8</v>
      </c>
      <c r="F83" s="89">
        <v>2449.8</v>
      </c>
      <c r="G83" s="52">
        <v>466.6</v>
      </c>
      <c r="H83" s="89">
        <v>106.6</v>
      </c>
      <c r="I83" s="52"/>
      <c r="J83" s="52">
        <v>22.3</v>
      </c>
      <c r="K83" s="89">
        <v>77.3</v>
      </c>
      <c r="L83" s="89">
        <v>5</v>
      </c>
    </row>
    <row r="84" spans="1:12" ht="14.25" customHeight="1">
      <c r="A84" s="71"/>
      <c r="B84" s="52" t="s">
        <v>464</v>
      </c>
      <c r="C84" s="89">
        <v>5054.3</v>
      </c>
      <c r="D84" s="89">
        <v>1542</v>
      </c>
      <c r="E84" s="89">
        <v>39.8</v>
      </c>
      <c r="F84" s="89">
        <v>2665.8</v>
      </c>
      <c r="G84" s="52">
        <v>563.1</v>
      </c>
      <c r="H84" s="89">
        <v>65.3</v>
      </c>
      <c r="I84" s="52">
        <v>51.6</v>
      </c>
      <c r="J84" s="52">
        <v>26.4</v>
      </c>
      <c r="K84" s="89">
        <v>96.2</v>
      </c>
      <c r="L84" s="89">
        <v>3.8</v>
      </c>
    </row>
    <row r="85" spans="2:12" ht="14.25" customHeight="1">
      <c r="B85" s="52" t="s">
        <v>465</v>
      </c>
      <c r="C85" s="89">
        <v>5181.3</v>
      </c>
      <c r="D85" s="89">
        <v>1196.1</v>
      </c>
      <c r="E85" s="89">
        <v>48.3</v>
      </c>
      <c r="F85" s="89">
        <v>2737.9</v>
      </c>
      <c r="G85" s="52">
        <v>639.9</v>
      </c>
      <c r="H85" s="89">
        <v>158.2</v>
      </c>
      <c r="I85" s="52">
        <v>25.3</v>
      </c>
      <c r="J85" s="52">
        <v>205.2</v>
      </c>
      <c r="K85" s="89">
        <v>166</v>
      </c>
      <c r="L85" s="89">
        <v>4.4</v>
      </c>
    </row>
    <row r="86" spans="2:12" ht="14.25" customHeight="1">
      <c r="B86" s="50" t="s">
        <v>518</v>
      </c>
      <c r="C86" s="129">
        <v>5454.900000000001</v>
      </c>
      <c r="D86" s="129">
        <v>382.40000000000003</v>
      </c>
      <c r="E86" s="129">
        <v>86.4</v>
      </c>
      <c r="F86" s="129">
        <v>3441.4</v>
      </c>
      <c r="G86" s="50">
        <v>825.5</v>
      </c>
      <c r="H86" s="129">
        <v>209.2</v>
      </c>
      <c r="I86" s="50">
        <v>7.1</v>
      </c>
      <c r="J86" s="50">
        <v>315.2</v>
      </c>
      <c r="K86" s="129">
        <v>182.4</v>
      </c>
      <c r="L86" s="129">
        <v>5.3</v>
      </c>
    </row>
    <row r="87" spans="2:12" ht="12" customHeight="1">
      <c r="B87" s="52" t="s">
        <v>501</v>
      </c>
      <c r="C87" s="89">
        <v>401.4000000000001</v>
      </c>
      <c r="D87" s="89">
        <v>26.799999999999997</v>
      </c>
      <c r="E87" s="89">
        <v>0</v>
      </c>
      <c r="F87" s="89">
        <v>302.8</v>
      </c>
      <c r="G87" s="52">
        <v>41.6</v>
      </c>
      <c r="H87" s="89">
        <v>6.1</v>
      </c>
      <c r="I87" s="52"/>
      <c r="J87" s="52"/>
      <c r="K87" s="89">
        <v>23.6</v>
      </c>
      <c r="L87" s="52">
        <v>0.5</v>
      </c>
    </row>
    <row r="88" spans="2:12" ht="9.75" customHeight="1">
      <c r="B88" s="52" t="s">
        <v>502</v>
      </c>
      <c r="C88" s="89">
        <v>487.7</v>
      </c>
      <c r="D88" s="89">
        <v>37.300000000000004</v>
      </c>
      <c r="E88" s="89">
        <v>0</v>
      </c>
      <c r="F88" s="89">
        <v>358.9</v>
      </c>
      <c r="G88" s="52">
        <v>59.6</v>
      </c>
      <c r="H88" s="89">
        <v>4.2</v>
      </c>
      <c r="I88" s="52"/>
      <c r="J88" s="52"/>
      <c r="K88" s="89">
        <v>27.4</v>
      </c>
      <c r="L88" s="52">
        <v>0.3</v>
      </c>
    </row>
    <row r="89" spans="2:12" ht="12" customHeight="1">
      <c r="B89" s="52" t="s">
        <v>523</v>
      </c>
      <c r="C89" s="89">
        <v>1043.1</v>
      </c>
      <c r="D89" s="89">
        <v>70.8</v>
      </c>
      <c r="E89" s="89">
        <v>7</v>
      </c>
      <c r="F89" s="89">
        <v>774.1</v>
      </c>
      <c r="G89" s="52">
        <v>138.9</v>
      </c>
      <c r="H89" s="89">
        <v>10.2</v>
      </c>
      <c r="I89" s="52"/>
      <c r="J89" s="52"/>
      <c r="K89" s="89">
        <v>41</v>
      </c>
      <c r="L89" s="52">
        <v>1.1</v>
      </c>
    </row>
    <row r="90" spans="2:13" ht="12" customHeight="1">
      <c r="B90" s="52" t="s">
        <v>525</v>
      </c>
      <c r="C90" s="89">
        <v>1609.6</v>
      </c>
      <c r="D90" s="89">
        <v>122.89999999999999</v>
      </c>
      <c r="E90" s="89">
        <v>15.5</v>
      </c>
      <c r="F90" s="89">
        <v>1189.3</v>
      </c>
      <c r="G90" s="52">
        <v>215.9</v>
      </c>
      <c r="H90" s="89">
        <v>11.7</v>
      </c>
      <c r="I90" s="52"/>
      <c r="J90" s="52"/>
      <c r="K90" s="89">
        <v>52.8</v>
      </c>
      <c r="L90" s="52">
        <v>1.5</v>
      </c>
      <c r="M90" s="52"/>
    </row>
    <row r="91" spans="2:12" ht="14.25" customHeight="1">
      <c r="B91" s="52" t="s">
        <v>527</v>
      </c>
      <c r="C91" s="89">
        <v>2175.4</v>
      </c>
      <c r="D91" s="89">
        <v>153.6</v>
      </c>
      <c r="E91" s="89">
        <v>24.7</v>
      </c>
      <c r="F91" s="89">
        <v>1604.4</v>
      </c>
      <c r="G91" s="52">
        <v>292</v>
      </c>
      <c r="H91" s="89">
        <v>37.4</v>
      </c>
      <c r="I91" s="52"/>
      <c r="J91" s="52"/>
      <c r="K91" s="89">
        <v>61.5</v>
      </c>
      <c r="L91" s="52">
        <v>1.8</v>
      </c>
    </row>
    <row r="92" spans="2:12" ht="14.25" customHeight="1">
      <c r="B92" s="52" t="s">
        <v>947</v>
      </c>
      <c r="C92" s="89">
        <v>2709.2000000000003</v>
      </c>
      <c r="D92" s="89">
        <v>215</v>
      </c>
      <c r="E92" s="89">
        <v>43.3</v>
      </c>
      <c r="F92" s="89">
        <v>1812</v>
      </c>
      <c r="G92" s="52">
        <v>427.5</v>
      </c>
      <c r="H92" s="89">
        <v>43.5</v>
      </c>
      <c r="I92" s="52"/>
      <c r="J92" s="52">
        <v>70.9</v>
      </c>
      <c r="K92" s="89">
        <v>94.7</v>
      </c>
      <c r="L92" s="52">
        <v>2.3</v>
      </c>
    </row>
    <row r="93" spans="2:12" ht="14.25" customHeight="1">
      <c r="B93" s="52" t="s">
        <v>951</v>
      </c>
      <c r="C93" s="89">
        <v>2929.4</v>
      </c>
      <c r="D93" s="89">
        <v>251.5</v>
      </c>
      <c r="E93" s="89">
        <v>55.9</v>
      </c>
      <c r="F93" s="89">
        <v>1812</v>
      </c>
      <c r="G93" s="52">
        <v>470.5</v>
      </c>
      <c r="H93" s="89">
        <v>65.5</v>
      </c>
      <c r="I93" s="52"/>
      <c r="J93" s="52">
        <v>139.8</v>
      </c>
      <c r="K93" s="89">
        <v>131.2</v>
      </c>
      <c r="L93" s="52">
        <v>3</v>
      </c>
    </row>
    <row r="94" spans="2:12" ht="14.25" customHeight="1">
      <c r="B94" s="52" t="s">
        <v>954</v>
      </c>
      <c r="C94" s="89">
        <v>3093.3</v>
      </c>
      <c r="D94" s="89">
        <v>294.7</v>
      </c>
      <c r="E94" s="89">
        <v>58.7</v>
      </c>
      <c r="F94" s="89">
        <v>1812</v>
      </c>
      <c r="G94" s="52">
        <v>513.5</v>
      </c>
      <c r="H94" s="89">
        <v>70</v>
      </c>
      <c r="I94" s="52"/>
      <c r="J94" s="52">
        <v>198.1</v>
      </c>
      <c r="K94" s="89">
        <v>142.8</v>
      </c>
      <c r="L94" s="52">
        <v>3.5</v>
      </c>
    </row>
    <row r="95" spans="2:12" ht="14.25" customHeight="1">
      <c r="B95" s="52" t="s">
        <v>956</v>
      </c>
      <c r="C95" s="89">
        <v>3516.6000000000004</v>
      </c>
      <c r="D95" s="89">
        <v>319.6</v>
      </c>
      <c r="E95" s="89">
        <v>61.7</v>
      </c>
      <c r="F95" s="89">
        <v>2019.6</v>
      </c>
      <c r="G95" s="52">
        <v>589.6</v>
      </c>
      <c r="H95" s="89">
        <v>84.89999999999999</v>
      </c>
      <c r="I95" s="52">
        <v>2</v>
      </c>
      <c r="J95" s="52">
        <v>282.5</v>
      </c>
      <c r="K95" s="89">
        <v>152.9</v>
      </c>
      <c r="L95" s="52">
        <v>3.8</v>
      </c>
    </row>
    <row r="96" spans="2:12" ht="14.25" customHeight="1">
      <c r="B96" s="52" t="s">
        <v>962</v>
      </c>
      <c r="C96" s="89">
        <v>4056.4</v>
      </c>
      <c r="D96" s="89">
        <v>337</v>
      </c>
      <c r="E96" s="89">
        <v>67.9</v>
      </c>
      <c r="F96" s="89">
        <v>2370.9</v>
      </c>
      <c r="G96" s="52">
        <v>665.8</v>
      </c>
      <c r="H96" s="89">
        <v>129.7</v>
      </c>
      <c r="I96" s="52">
        <v>7.1</v>
      </c>
      <c r="J96" s="52">
        <v>311.8</v>
      </c>
      <c r="K96" s="89">
        <v>162</v>
      </c>
      <c r="L96" s="52">
        <v>4.2</v>
      </c>
    </row>
    <row r="97" spans="2:12" ht="14.25" customHeight="1">
      <c r="B97" s="50" t="s">
        <v>965</v>
      </c>
      <c r="C97" s="129">
        <v>4645.099999999999</v>
      </c>
      <c r="D97" s="129">
        <v>362.4</v>
      </c>
      <c r="E97" s="129">
        <v>76.6</v>
      </c>
      <c r="F97" s="129">
        <v>2768.4</v>
      </c>
      <c r="G97" s="50">
        <v>738.5</v>
      </c>
      <c r="H97" s="129">
        <v>199.5</v>
      </c>
      <c r="I97" s="50">
        <v>7.1</v>
      </c>
      <c r="J97" s="50">
        <v>315.2</v>
      </c>
      <c r="K97" s="129">
        <v>172.7</v>
      </c>
      <c r="L97" s="50">
        <v>4.7</v>
      </c>
    </row>
    <row r="98" spans="2:12" ht="12" customHeight="1">
      <c r="B98" s="52" t="s">
        <v>519</v>
      </c>
      <c r="C98" s="89">
        <v>371.3999999999999</v>
      </c>
      <c r="D98" s="89">
        <v>45</v>
      </c>
      <c r="E98" s="89">
        <v>2</v>
      </c>
      <c r="F98" s="89">
        <v>210.4</v>
      </c>
      <c r="G98" s="52">
        <v>72.7</v>
      </c>
      <c r="H98" s="89">
        <v>4.7</v>
      </c>
      <c r="I98" s="89">
        <v>0</v>
      </c>
      <c r="J98" s="52">
        <v>0</v>
      </c>
      <c r="K98" s="89">
        <v>36.4</v>
      </c>
      <c r="L98" s="89">
        <v>0.2</v>
      </c>
    </row>
    <row r="99" spans="2:12" ht="12" customHeight="1">
      <c r="B99" s="52" t="s">
        <v>524</v>
      </c>
      <c r="C99" s="89">
        <v>742.5</v>
      </c>
      <c r="D99" s="89">
        <v>96.5</v>
      </c>
      <c r="E99" s="89">
        <v>5.5</v>
      </c>
      <c r="F99" s="89">
        <v>419.2</v>
      </c>
      <c r="G99" s="52">
        <v>145.4</v>
      </c>
      <c r="H99" s="89">
        <v>14.9</v>
      </c>
      <c r="I99" s="89">
        <v>0</v>
      </c>
      <c r="J99" s="52">
        <v>0</v>
      </c>
      <c r="K99" s="89">
        <v>60.2</v>
      </c>
      <c r="L99" s="89">
        <v>0.8</v>
      </c>
    </row>
    <row r="100" spans="2:14" ht="12" customHeight="1">
      <c r="B100" s="52" t="s">
        <v>526</v>
      </c>
      <c r="C100" s="89">
        <v>1190.1000000000001</v>
      </c>
      <c r="D100" s="89">
        <v>132.6</v>
      </c>
      <c r="E100" s="89">
        <v>11.5</v>
      </c>
      <c r="F100" s="89">
        <v>729.9</v>
      </c>
      <c r="G100" s="52">
        <v>218</v>
      </c>
      <c r="H100" s="89">
        <v>23.900000000000002</v>
      </c>
      <c r="I100" s="89">
        <v>0.1</v>
      </c>
      <c r="J100" s="52">
        <v>0</v>
      </c>
      <c r="K100" s="89">
        <v>72.7</v>
      </c>
      <c r="L100" s="89">
        <v>1.4</v>
      </c>
      <c r="M100" s="52"/>
      <c r="N100" s="60"/>
    </row>
    <row r="101" spans="2:12" ht="12" customHeight="1">
      <c r="B101" s="52" t="s">
        <v>528</v>
      </c>
      <c r="C101" s="89">
        <v>1699</v>
      </c>
      <c r="D101" s="89">
        <v>174.8</v>
      </c>
      <c r="E101" s="89">
        <v>16.5</v>
      </c>
      <c r="F101" s="89">
        <v>1095.7</v>
      </c>
      <c r="G101" s="52">
        <v>292.9</v>
      </c>
      <c r="H101" s="89">
        <v>31</v>
      </c>
      <c r="I101" s="89">
        <v>0.1</v>
      </c>
      <c r="J101" s="52">
        <v>0</v>
      </c>
      <c r="K101" s="89">
        <v>86</v>
      </c>
      <c r="L101" s="89">
        <v>2</v>
      </c>
    </row>
    <row r="102" spans="2:12" ht="14.25" customHeight="1">
      <c r="B102" s="52" t="s">
        <v>942</v>
      </c>
      <c r="C102" s="89">
        <v>2247.9999999999995</v>
      </c>
      <c r="D102" s="89">
        <v>217.2</v>
      </c>
      <c r="E102" s="89">
        <v>22.5</v>
      </c>
      <c r="F102" s="89">
        <v>1433.6</v>
      </c>
      <c r="G102" s="52">
        <v>365.3</v>
      </c>
      <c r="H102" s="89">
        <v>73.9</v>
      </c>
      <c r="I102" s="89">
        <v>0.1</v>
      </c>
      <c r="J102" s="52">
        <v>30</v>
      </c>
      <c r="K102" s="89">
        <v>102.2</v>
      </c>
      <c r="L102" s="89">
        <v>3.2</v>
      </c>
    </row>
    <row r="103" spans="2:12" ht="11.25">
      <c r="B103" s="52" t="s">
        <v>946</v>
      </c>
      <c r="C103" s="89">
        <v>2490.9999999999995</v>
      </c>
      <c r="D103" s="89">
        <v>264.1</v>
      </c>
      <c r="E103" s="89">
        <v>32.5</v>
      </c>
      <c r="F103" s="89">
        <v>1433.6</v>
      </c>
      <c r="G103" s="52">
        <v>437.7</v>
      </c>
      <c r="H103" s="89">
        <v>108.9</v>
      </c>
      <c r="I103" s="89">
        <v>0.2</v>
      </c>
      <c r="J103" s="52">
        <v>90</v>
      </c>
      <c r="K103" s="89">
        <v>118.4</v>
      </c>
      <c r="L103" s="89">
        <v>5.6</v>
      </c>
    </row>
    <row r="104" spans="2:12" ht="11.25">
      <c r="B104" s="52" t="s">
        <v>952</v>
      </c>
      <c r="C104" s="89">
        <v>2784.6</v>
      </c>
      <c r="D104" s="89">
        <v>337.3</v>
      </c>
      <c r="E104" s="89">
        <v>34.9</v>
      </c>
      <c r="F104" s="89">
        <v>1433.6</v>
      </c>
      <c r="G104" s="52">
        <v>510.1</v>
      </c>
      <c r="H104" s="89">
        <v>151.5</v>
      </c>
      <c r="I104" s="89">
        <v>0.2</v>
      </c>
      <c r="J104" s="52">
        <v>136.5</v>
      </c>
      <c r="K104" s="89">
        <v>173.4</v>
      </c>
      <c r="L104" s="89">
        <v>7.1</v>
      </c>
    </row>
    <row r="105" spans="2:13" ht="11.25">
      <c r="B105" s="52" t="s">
        <v>953</v>
      </c>
      <c r="C105" s="89">
        <v>2948.9999999999995</v>
      </c>
      <c r="D105" s="89">
        <v>381.2</v>
      </c>
      <c r="E105" s="89">
        <v>40.8</v>
      </c>
      <c r="F105" s="89">
        <v>1433.6</v>
      </c>
      <c r="G105" s="52">
        <v>535.6</v>
      </c>
      <c r="H105" s="89">
        <v>195.20000000000002</v>
      </c>
      <c r="I105" s="89">
        <v>2.2</v>
      </c>
      <c r="J105" s="52">
        <v>151.5</v>
      </c>
      <c r="K105" s="89">
        <v>189.6</v>
      </c>
      <c r="L105" s="89">
        <v>19.3</v>
      </c>
      <c r="M105" s="52"/>
    </row>
    <row r="106" spans="1:13" ht="11.25">
      <c r="A106" s="52"/>
      <c r="B106" s="52" t="s">
        <v>959</v>
      </c>
      <c r="C106" s="89">
        <v>3484.9999999999995</v>
      </c>
      <c r="D106" s="89">
        <v>416.5</v>
      </c>
      <c r="E106" s="89">
        <v>51.7</v>
      </c>
      <c r="F106" s="89">
        <v>1721.8</v>
      </c>
      <c r="G106" s="52">
        <v>608.5</v>
      </c>
      <c r="H106" s="89">
        <v>252.20000000000002</v>
      </c>
      <c r="I106" s="89">
        <v>16.1</v>
      </c>
      <c r="J106" s="52">
        <v>181</v>
      </c>
      <c r="K106" s="89">
        <v>213</v>
      </c>
      <c r="L106" s="89">
        <v>24.2</v>
      </c>
      <c r="M106" s="52"/>
    </row>
    <row r="107" spans="1:12" ht="11.25">
      <c r="A107" s="52"/>
      <c r="B107" s="52" t="s">
        <v>961</v>
      </c>
      <c r="C107" s="89">
        <v>4491.4</v>
      </c>
      <c r="D107" s="89">
        <v>442.20000000000005</v>
      </c>
      <c r="E107" s="89">
        <v>63.3</v>
      </c>
      <c r="F107" s="89">
        <v>2566.3</v>
      </c>
      <c r="G107" s="52">
        <v>684.2</v>
      </c>
      <c r="H107" s="89">
        <v>275.3</v>
      </c>
      <c r="I107" s="89">
        <v>16.1</v>
      </c>
      <c r="J107" s="52">
        <v>181</v>
      </c>
      <c r="K107" s="89">
        <v>237.4</v>
      </c>
      <c r="L107" s="89">
        <v>25.6</v>
      </c>
    </row>
    <row r="108" spans="2:12" ht="11.25">
      <c r="B108" s="50" t="s">
        <v>967</v>
      </c>
      <c r="C108" s="129">
        <v>5171.900000000001</v>
      </c>
      <c r="D108" s="129">
        <v>470.29999999999995</v>
      </c>
      <c r="E108" s="129">
        <v>71.4</v>
      </c>
      <c r="F108" s="129">
        <v>3112.9</v>
      </c>
      <c r="G108" s="50">
        <v>761.9</v>
      </c>
      <c r="H108" s="129">
        <v>283.3</v>
      </c>
      <c r="I108" s="129">
        <v>16.1</v>
      </c>
      <c r="J108" s="50">
        <v>181</v>
      </c>
      <c r="K108" s="129">
        <v>249.4</v>
      </c>
      <c r="L108" s="129">
        <v>25.6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&amp;L&amp;"Arial Mon,Regular"&amp;8&amp;USection 10.Industry</oddHeader>
    <oddFooter>&amp;L&amp;18 35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96"/>
  <sheetViews>
    <sheetView workbookViewId="0" topLeftCell="L1">
      <selection activeCell="T21" sqref="T21"/>
    </sheetView>
  </sheetViews>
  <sheetFormatPr defaultColWidth="9.00390625" defaultRowHeight="10.5" customHeight="1"/>
  <cols>
    <col min="1" max="1" width="8.375" style="144" customWidth="1"/>
    <col min="2" max="2" width="33.875" style="144" customWidth="1"/>
    <col min="3" max="3" width="9.375" style="144" customWidth="1"/>
    <col min="4" max="4" width="9.75390625" style="144" customWidth="1"/>
    <col min="5" max="5" width="9.625" style="144" customWidth="1"/>
    <col min="6" max="6" width="9.75390625" style="144" customWidth="1"/>
    <col min="7" max="7" width="8.875" style="599" customWidth="1"/>
    <col min="8" max="8" width="9.125" style="599" customWidth="1"/>
    <col min="9" max="9" width="9.75390625" style="144" customWidth="1"/>
    <col min="10" max="10" width="9.375" style="144" customWidth="1"/>
    <col min="11" max="11" width="9.875" style="144" customWidth="1"/>
    <col min="12" max="12" width="6.875" style="144" customWidth="1"/>
    <col min="13" max="13" width="3.625" style="144" customWidth="1"/>
    <col min="14" max="14" width="27.75390625" style="144" customWidth="1"/>
    <col min="15" max="15" width="18.75390625" style="144" customWidth="1"/>
    <col min="16" max="16" width="7.375" style="144" customWidth="1"/>
    <col min="17" max="17" width="9.125" style="144" customWidth="1"/>
    <col min="18" max="18" width="8.75390625" style="144" customWidth="1"/>
    <col min="19" max="19" width="9.125" style="144" customWidth="1"/>
    <col min="20" max="20" width="7.75390625" style="144" customWidth="1"/>
    <col min="21" max="21" width="6.75390625" style="144" customWidth="1"/>
    <col min="22" max="22" width="9.00390625" style="144" customWidth="1"/>
    <col min="23" max="23" width="8.875" style="144" customWidth="1"/>
    <col min="24" max="24" width="9.375" style="144" customWidth="1"/>
    <col min="25" max="25" width="10.875" style="144" customWidth="1"/>
    <col min="26" max="26" width="10.25390625" style="144" customWidth="1"/>
    <col min="27" max="28" width="9.75390625" style="144" customWidth="1"/>
    <col min="29" max="16384" width="9.125" style="144" customWidth="1"/>
  </cols>
  <sheetData>
    <row r="1" spans="2:22" s="49" customFormat="1" ht="10.5" customHeight="1">
      <c r="B1" s="765" t="s">
        <v>481</v>
      </c>
      <c r="C1" s="765"/>
      <c r="D1" s="765"/>
      <c r="G1" s="442"/>
      <c r="H1" s="442"/>
      <c r="P1" s="102" t="s">
        <v>509</v>
      </c>
      <c r="Q1" s="104"/>
      <c r="R1" s="104"/>
      <c r="S1" s="104"/>
      <c r="T1" s="104"/>
      <c r="U1" s="104"/>
      <c r="V1" s="104"/>
    </row>
    <row r="2" spans="2:22" s="49" customFormat="1" ht="10.5" customHeight="1">
      <c r="B2" s="766" t="s">
        <v>482</v>
      </c>
      <c r="C2" s="766"/>
      <c r="D2" s="766"/>
      <c r="G2" s="442"/>
      <c r="H2" s="442"/>
      <c r="K2" s="50"/>
      <c r="P2" s="180" t="s">
        <v>510</v>
      </c>
      <c r="Q2" s="94"/>
      <c r="R2" s="94"/>
      <c r="S2" s="94"/>
      <c r="T2" s="104"/>
      <c r="U2" s="104"/>
      <c r="V2" s="104"/>
    </row>
    <row r="3" spans="1:23" s="49" customFormat="1" ht="10.5" customHeight="1">
      <c r="A3" s="155" t="s">
        <v>168</v>
      </c>
      <c r="B3" s="53" t="s">
        <v>17</v>
      </c>
      <c r="C3" s="136" t="s">
        <v>75</v>
      </c>
      <c r="D3" s="767"/>
      <c r="E3" s="768"/>
      <c r="F3" s="768"/>
      <c r="G3" s="768"/>
      <c r="H3" s="769"/>
      <c r="I3" s="136"/>
      <c r="J3" s="136"/>
      <c r="L3" s="52"/>
      <c r="M3" s="52"/>
      <c r="O3" s="50"/>
      <c r="Q3" s="50"/>
      <c r="W3" s="50"/>
    </row>
    <row r="4" spans="1:26" s="49" customFormat="1" ht="10.5" customHeight="1">
      <c r="A4" s="156" t="s">
        <v>397</v>
      </c>
      <c r="B4" s="52" t="s">
        <v>84</v>
      </c>
      <c r="C4" s="157" t="s">
        <v>87</v>
      </c>
      <c r="D4" s="415">
        <v>2012</v>
      </c>
      <c r="E4" s="133">
        <v>2013</v>
      </c>
      <c r="F4" s="133">
        <v>2014</v>
      </c>
      <c r="G4" s="590">
        <v>2015</v>
      </c>
      <c r="H4" s="590">
        <v>2016</v>
      </c>
      <c r="I4" s="132" t="s">
        <v>508</v>
      </c>
      <c r="J4" s="158" t="s">
        <v>507</v>
      </c>
      <c r="K4" s="128" t="s">
        <v>520</v>
      </c>
      <c r="L4" s="128"/>
      <c r="M4" s="128"/>
      <c r="N4" s="155" t="s">
        <v>168</v>
      </c>
      <c r="O4" s="159" t="s">
        <v>86</v>
      </c>
      <c r="P4" s="136" t="s">
        <v>18</v>
      </c>
      <c r="Q4" s="160" t="s">
        <v>87</v>
      </c>
      <c r="R4" s="760"/>
      <c r="S4" s="760"/>
      <c r="T4" s="760"/>
      <c r="U4" s="760"/>
      <c r="V4" s="761"/>
      <c r="W4" s="136"/>
      <c r="X4" s="53"/>
      <c r="Y4" s="135"/>
      <c r="Z4" s="52"/>
    </row>
    <row r="5" spans="1:26" s="49" customFormat="1" ht="10.5" customHeight="1">
      <c r="A5" s="161" t="s">
        <v>74</v>
      </c>
      <c r="B5" s="50"/>
      <c r="C5" s="134" t="s">
        <v>88</v>
      </c>
      <c r="D5" s="141" t="s">
        <v>968</v>
      </c>
      <c r="E5" s="141" t="s">
        <v>968</v>
      </c>
      <c r="F5" s="141" t="s">
        <v>968</v>
      </c>
      <c r="G5" s="580" t="s">
        <v>968</v>
      </c>
      <c r="H5" s="580" t="s">
        <v>968</v>
      </c>
      <c r="I5" s="134"/>
      <c r="J5" s="50"/>
      <c r="K5" s="90"/>
      <c r="L5" s="52"/>
      <c r="M5" s="52"/>
      <c r="N5" s="162" t="s">
        <v>279</v>
      </c>
      <c r="O5" s="159" t="s">
        <v>169</v>
      </c>
      <c r="P5" s="157" t="s">
        <v>85</v>
      </c>
      <c r="Q5" s="160" t="s">
        <v>88</v>
      </c>
      <c r="R5" s="133">
        <v>2012</v>
      </c>
      <c r="S5" s="133">
        <v>2013</v>
      </c>
      <c r="T5" s="133">
        <v>2014</v>
      </c>
      <c r="U5" s="133">
        <v>2015</v>
      </c>
      <c r="V5" s="621">
        <v>2016</v>
      </c>
      <c r="W5" s="132" t="s">
        <v>521</v>
      </c>
      <c r="X5" s="158" t="s">
        <v>522</v>
      </c>
      <c r="Y5" s="128" t="s">
        <v>520</v>
      </c>
      <c r="Z5" s="52"/>
    </row>
    <row r="6" spans="1:26" s="49" customFormat="1" ht="10.5" customHeight="1">
      <c r="A6" s="762" t="s">
        <v>436</v>
      </c>
      <c r="B6" s="54" t="s">
        <v>470</v>
      </c>
      <c r="C6" s="136" t="s">
        <v>329</v>
      </c>
      <c r="D6" s="416">
        <v>1.5</v>
      </c>
      <c r="E6" s="416">
        <v>0.9</v>
      </c>
      <c r="F6" s="72">
        <v>0.9</v>
      </c>
      <c r="G6" s="591">
        <v>2</v>
      </c>
      <c r="H6" s="591">
        <v>3.9</v>
      </c>
      <c r="I6" s="72">
        <f>G6/E6*100</f>
        <v>222.22222222222223</v>
      </c>
      <c r="J6" s="72">
        <f>H6/F6*100</f>
        <v>433.3333333333333</v>
      </c>
      <c r="K6" s="72">
        <f>H6/G6*100</f>
        <v>195</v>
      </c>
      <c r="L6" s="52"/>
      <c r="M6" s="52"/>
      <c r="N6" s="50"/>
      <c r="O6" s="163"/>
      <c r="P6" s="90"/>
      <c r="Q6" s="137"/>
      <c r="R6" s="141" t="s">
        <v>968</v>
      </c>
      <c r="S6" s="141" t="s">
        <v>968</v>
      </c>
      <c r="T6" s="141" t="s">
        <v>968</v>
      </c>
      <c r="U6" s="141" t="s">
        <v>968</v>
      </c>
      <c r="V6" s="622" t="s">
        <v>968</v>
      </c>
      <c r="W6" s="134"/>
      <c r="X6" s="90"/>
      <c r="Y6" s="90"/>
      <c r="Z6" s="52"/>
    </row>
    <row r="7" spans="1:25" s="49" customFormat="1" ht="10.5" customHeight="1">
      <c r="A7" s="763"/>
      <c r="B7" s="54" t="s">
        <v>114</v>
      </c>
      <c r="C7" s="157" t="s">
        <v>329</v>
      </c>
      <c r="D7" s="416"/>
      <c r="E7" s="416"/>
      <c r="F7" s="72"/>
      <c r="G7" s="591"/>
      <c r="H7" s="591"/>
      <c r="I7" s="72"/>
      <c r="J7" s="72"/>
      <c r="K7" s="72"/>
      <c r="L7" s="72"/>
      <c r="M7" s="72"/>
      <c r="N7" s="49" t="s">
        <v>377</v>
      </c>
      <c r="O7" s="51" t="s">
        <v>378</v>
      </c>
      <c r="P7" s="111" t="s">
        <v>105</v>
      </c>
      <c r="Q7" s="51" t="s">
        <v>102</v>
      </c>
      <c r="R7" s="72">
        <v>77.7</v>
      </c>
      <c r="S7" s="72">
        <v>77.9</v>
      </c>
      <c r="T7" s="72">
        <v>78.135</v>
      </c>
      <c r="U7" s="72">
        <v>78.416</v>
      </c>
      <c r="V7" s="72" t="e">
        <f>SUM(H9)</f>
        <v>#REF!</v>
      </c>
      <c r="W7" s="72" t="e">
        <f>V7/S7*100</f>
        <v>#REF!</v>
      </c>
      <c r="X7" s="72" t="e">
        <f>V7/T7*100</f>
        <v>#REF!</v>
      </c>
      <c r="Y7" s="72" t="e">
        <f>V7/U7*100</f>
        <v>#REF!</v>
      </c>
    </row>
    <row r="8" spans="1:25" s="49" customFormat="1" ht="10.5" customHeight="1">
      <c r="A8" s="763"/>
      <c r="B8" s="54" t="s">
        <v>331</v>
      </c>
      <c r="C8" s="157" t="s">
        <v>329</v>
      </c>
      <c r="D8" s="416">
        <v>76.2</v>
      </c>
      <c r="E8" s="416">
        <v>77</v>
      </c>
      <c r="F8" s="72">
        <v>77.235</v>
      </c>
      <c r="G8" s="591">
        <v>76.416</v>
      </c>
      <c r="H8" s="591" t="e">
        <f>#REF!</f>
        <v>#REF!</v>
      </c>
      <c r="I8" s="72" t="e">
        <f>H8/E8*100</f>
        <v>#REF!</v>
      </c>
      <c r="J8" s="72" t="e">
        <f>H8/F8*100</f>
        <v>#REF!</v>
      </c>
      <c r="K8" s="72" t="e">
        <f aca="true" t="shared" si="0" ref="K8:K13">H8/G8*100</f>
        <v>#REF!</v>
      </c>
      <c r="L8" s="72"/>
      <c r="M8" s="72"/>
      <c r="N8" s="49" t="s">
        <v>94</v>
      </c>
      <c r="O8" s="51" t="s">
        <v>379</v>
      </c>
      <c r="P8" s="111" t="s">
        <v>105</v>
      </c>
      <c r="Q8" s="51" t="s">
        <v>102</v>
      </c>
      <c r="R8" s="72">
        <v>38.3</v>
      </c>
      <c r="S8" s="72">
        <v>38.5</v>
      </c>
      <c r="T8" s="72">
        <v>40.4075</v>
      </c>
      <c r="U8" s="72">
        <v>43.366</v>
      </c>
      <c r="V8" s="72" t="e">
        <f>SUM(H13)</f>
        <v>#REF!</v>
      </c>
      <c r="W8" s="72" t="e">
        <f>V8/S8*100</f>
        <v>#REF!</v>
      </c>
      <c r="X8" s="72" t="e">
        <f>V8/T8*100</f>
        <v>#REF!</v>
      </c>
      <c r="Y8" s="72" t="e">
        <f>V8/U8*100</f>
        <v>#REF!</v>
      </c>
    </row>
    <row r="9" spans="1:25" s="49" customFormat="1" ht="10.5" customHeight="1">
      <c r="A9" s="764"/>
      <c r="B9" s="164" t="s">
        <v>248</v>
      </c>
      <c r="C9" s="134" t="s">
        <v>329</v>
      </c>
      <c r="D9" s="417">
        <v>77.7</v>
      </c>
      <c r="E9" s="417">
        <v>77.9</v>
      </c>
      <c r="F9" s="129">
        <v>78.135</v>
      </c>
      <c r="G9" s="592">
        <v>78.416</v>
      </c>
      <c r="H9" s="592" t="e">
        <f>SUM(H6:H8)</f>
        <v>#REF!</v>
      </c>
      <c r="I9" s="129" t="e">
        <f>H9/E9*100</f>
        <v>#REF!</v>
      </c>
      <c r="J9" s="129" t="e">
        <f>H9/F9*100</f>
        <v>#REF!</v>
      </c>
      <c r="K9" s="129" t="e">
        <f t="shared" si="0"/>
        <v>#REF!</v>
      </c>
      <c r="L9" s="72"/>
      <c r="M9" s="72"/>
      <c r="N9" s="49" t="s">
        <v>230</v>
      </c>
      <c r="O9" s="51" t="s">
        <v>416</v>
      </c>
      <c r="P9" s="111" t="s">
        <v>103</v>
      </c>
      <c r="Q9" s="51" t="s">
        <v>104</v>
      </c>
      <c r="R9" s="72">
        <v>17.7</v>
      </c>
      <c r="S9" s="72">
        <v>5.2</v>
      </c>
      <c r="T9" s="72">
        <v>5.2</v>
      </c>
      <c r="U9" s="72">
        <v>5.6</v>
      </c>
      <c r="V9" s="72">
        <f>SUM(H20)</f>
        <v>2.1</v>
      </c>
      <c r="W9" s="72">
        <f>V9/S9*100</f>
        <v>40.38461538461539</v>
      </c>
      <c r="X9" s="72">
        <f>V9/T9*100</f>
        <v>40.38461538461539</v>
      </c>
      <c r="Y9" s="72">
        <f>V9/U9*100</f>
        <v>37.50000000000001</v>
      </c>
    </row>
    <row r="10" spans="1:25" s="49" customFormat="1" ht="10.5" customHeight="1">
      <c r="A10" s="762" t="s">
        <v>249</v>
      </c>
      <c r="B10" s="54" t="s">
        <v>470</v>
      </c>
      <c r="C10" s="157" t="s">
        <v>329</v>
      </c>
      <c r="D10" s="416">
        <v>18.9</v>
      </c>
      <c r="E10" s="416">
        <v>16.6</v>
      </c>
      <c r="F10" s="72">
        <v>16.6</v>
      </c>
      <c r="G10" s="591">
        <v>10.6</v>
      </c>
      <c r="H10" s="591">
        <v>30.1</v>
      </c>
      <c r="I10" s="89"/>
      <c r="J10" s="89"/>
      <c r="K10" s="72">
        <f>H10/G10*100</f>
        <v>283.96226415094344</v>
      </c>
      <c r="L10" s="89"/>
      <c r="M10" s="89"/>
      <c r="N10" s="49" t="s">
        <v>496</v>
      </c>
      <c r="O10" s="51" t="s">
        <v>492</v>
      </c>
      <c r="P10" s="49" t="s">
        <v>103</v>
      </c>
      <c r="Q10" s="51" t="s">
        <v>104</v>
      </c>
      <c r="R10" s="72"/>
      <c r="S10" s="72">
        <v>56.1</v>
      </c>
      <c r="T10" s="72">
        <v>99.7</v>
      </c>
      <c r="U10" s="72">
        <v>99.7</v>
      </c>
      <c r="V10" s="72" t="e">
        <f>SUM(H27)</f>
        <v>#REF!</v>
      </c>
      <c r="W10" s="72" t="e">
        <f>V10/S10*100</f>
        <v>#REF!</v>
      </c>
      <c r="X10" s="72" t="e">
        <f>V10/T10*100</f>
        <v>#REF!</v>
      </c>
      <c r="Y10" s="72" t="e">
        <f>V10/U10*100</f>
        <v>#REF!</v>
      </c>
    </row>
    <row r="11" spans="1:25" s="49" customFormat="1" ht="10.5" customHeight="1">
      <c r="A11" s="763"/>
      <c r="B11" s="54" t="s">
        <v>491</v>
      </c>
      <c r="C11" s="157" t="s">
        <v>329</v>
      </c>
      <c r="D11" s="416">
        <v>0.2</v>
      </c>
      <c r="E11" s="416">
        <v>2.3</v>
      </c>
      <c r="F11" s="72">
        <v>2.3</v>
      </c>
      <c r="G11" s="591">
        <v>8.7</v>
      </c>
      <c r="H11" s="591">
        <v>3.1</v>
      </c>
      <c r="I11" s="89"/>
      <c r="J11" s="89"/>
      <c r="K11" s="72"/>
      <c r="L11" s="72"/>
      <c r="M11" s="72"/>
      <c r="N11" s="49" t="s">
        <v>299</v>
      </c>
      <c r="O11" s="51" t="s">
        <v>231</v>
      </c>
      <c r="P11" s="49" t="s">
        <v>105</v>
      </c>
      <c r="Q11" s="51" t="s">
        <v>102</v>
      </c>
      <c r="R11" s="72">
        <v>0</v>
      </c>
      <c r="S11" s="72">
        <v>0</v>
      </c>
      <c r="T11" s="72">
        <v>0</v>
      </c>
      <c r="U11" s="72">
        <v>0</v>
      </c>
      <c r="V11" s="72">
        <f>SUM(H28)</f>
        <v>0</v>
      </c>
      <c r="W11" s="72"/>
      <c r="X11" s="72"/>
      <c r="Y11" s="72"/>
    </row>
    <row r="12" spans="1:25" s="49" customFormat="1" ht="10.5" customHeight="1">
      <c r="A12" s="763"/>
      <c r="B12" s="54" t="s">
        <v>331</v>
      </c>
      <c r="C12" s="157" t="s">
        <v>329</v>
      </c>
      <c r="D12" s="416">
        <v>19.2</v>
      </c>
      <c r="E12" s="416">
        <v>19.6</v>
      </c>
      <c r="F12" s="72">
        <v>21.5075</v>
      </c>
      <c r="G12" s="591">
        <v>24.066</v>
      </c>
      <c r="H12" s="591" t="e">
        <f>#REF!</f>
        <v>#REF!</v>
      </c>
      <c r="I12" s="89" t="e">
        <f>H12/E12*100</f>
        <v>#REF!</v>
      </c>
      <c r="J12" s="89" t="e">
        <f>H12/F12*100</f>
        <v>#REF!</v>
      </c>
      <c r="K12" s="72" t="e">
        <f t="shared" si="0"/>
        <v>#REF!</v>
      </c>
      <c r="L12" s="72"/>
      <c r="M12" s="72"/>
      <c r="N12" s="49" t="s">
        <v>476</v>
      </c>
      <c r="O12" s="51" t="s">
        <v>232</v>
      </c>
      <c r="P12" s="49" t="s">
        <v>105</v>
      </c>
      <c r="Q12" s="51" t="s">
        <v>102</v>
      </c>
      <c r="R12" s="72">
        <v>0</v>
      </c>
      <c r="S12" s="72">
        <v>0.40000000000000036</v>
      </c>
      <c r="T12" s="72">
        <v>46.9</v>
      </c>
      <c r="U12" s="72">
        <v>47.300000000000004</v>
      </c>
      <c r="V12" s="72" t="e">
        <f>SUM(H31)</f>
        <v>#REF!</v>
      </c>
      <c r="W12" s="72" t="e">
        <f>V12/S12*100</f>
        <v>#REF!</v>
      </c>
      <c r="X12" s="72" t="e">
        <f>V12/T12*100</f>
        <v>#REF!</v>
      </c>
      <c r="Y12" s="72" t="e">
        <f>V12/U12*100</f>
        <v>#REF!</v>
      </c>
    </row>
    <row r="13" spans="1:25" s="49" customFormat="1" ht="10.5" customHeight="1">
      <c r="A13" s="764"/>
      <c r="B13" s="164" t="s">
        <v>248</v>
      </c>
      <c r="C13" s="134" t="s">
        <v>329</v>
      </c>
      <c r="D13" s="417">
        <v>38.3</v>
      </c>
      <c r="E13" s="417">
        <v>38.5</v>
      </c>
      <c r="F13" s="129">
        <v>40.4075</v>
      </c>
      <c r="G13" s="592">
        <v>43.366</v>
      </c>
      <c r="H13" s="592" t="e">
        <f>SUM(H10:H12)</f>
        <v>#REF!</v>
      </c>
      <c r="I13" s="129" t="e">
        <f>H13/E13*100</f>
        <v>#REF!</v>
      </c>
      <c r="J13" s="129" t="e">
        <f>H13/F13*100</f>
        <v>#REF!</v>
      </c>
      <c r="K13" s="129" t="e">
        <f t="shared" si="0"/>
        <v>#REF!</v>
      </c>
      <c r="L13" s="72"/>
      <c r="M13" s="72"/>
      <c r="N13" s="49" t="s">
        <v>477</v>
      </c>
      <c r="O13" s="51" t="s">
        <v>490</v>
      </c>
      <c r="P13" s="49" t="s">
        <v>105</v>
      </c>
      <c r="Q13" s="51" t="s">
        <v>102</v>
      </c>
      <c r="R13" s="72"/>
      <c r="S13" s="72"/>
      <c r="T13" s="72">
        <v>36.9</v>
      </c>
      <c r="U13" s="72">
        <v>34.6</v>
      </c>
      <c r="V13" s="72" t="e">
        <f>#REF!</f>
        <v>#REF!</v>
      </c>
      <c r="W13" s="72"/>
      <c r="X13" s="72" t="e">
        <f>V13/T13*100</f>
        <v>#REF!</v>
      </c>
      <c r="Y13" s="72" t="e">
        <f>V13/U13*100</f>
        <v>#REF!</v>
      </c>
    </row>
    <row r="14" spans="1:25" s="49" customFormat="1" ht="10.5" customHeight="1">
      <c r="A14" s="762" t="s">
        <v>250</v>
      </c>
      <c r="B14" s="54" t="s">
        <v>328</v>
      </c>
      <c r="C14" s="157" t="s">
        <v>251</v>
      </c>
      <c r="D14" s="416">
        <v>7.2</v>
      </c>
      <c r="E14" s="416"/>
      <c r="F14" s="72"/>
      <c r="G14" s="591"/>
      <c r="H14" s="591"/>
      <c r="I14" s="89"/>
      <c r="J14" s="72"/>
      <c r="K14" s="72"/>
      <c r="L14" s="89"/>
      <c r="M14" s="89"/>
      <c r="N14" s="49" t="s">
        <v>478</v>
      </c>
      <c r="O14" s="51" t="s">
        <v>489</v>
      </c>
      <c r="P14" s="49" t="s">
        <v>105</v>
      </c>
      <c r="Q14" s="51" t="s">
        <v>102</v>
      </c>
      <c r="R14" s="72"/>
      <c r="S14" s="72"/>
      <c r="T14" s="72">
        <v>0</v>
      </c>
      <c r="U14" s="72">
        <v>0</v>
      </c>
      <c r="V14" s="72">
        <v>0</v>
      </c>
      <c r="W14" s="72"/>
      <c r="X14" s="72"/>
      <c r="Y14" s="72"/>
    </row>
    <row r="15" spans="1:25" s="49" customFormat="1" ht="19.5" customHeight="1">
      <c r="A15" s="763"/>
      <c r="B15" s="54" t="s">
        <v>330</v>
      </c>
      <c r="C15" s="157" t="s">
        <v>251</v>
      </c>
      <c r="D15" s="416"/>
      <c r="E15" s="416"/>
      <c r="F15" s="72"/>
      <c r="G15" s="591"/>
      <c r="H15" s="591"/>
      <c r="I15" s="89"/>
      <c r="J15" s="72"/>
      <c r="K15" s="72"/>
      <c r="L15" s="72"/>
      <c r="M15" s="72"/>
      <c r="N15" s="140" t="s">
        <v>500</v>
      </c>
      <c r="O15" s="51" t="s">
        <v>153</v>
      </c>
      <c r="P15" s="49" t="s">
        <v>105</v>
      </c>
      <c r="Q15" s="51" t="s">
        <v>102</v>
      </c>
      <c r="R15" s="72"/>
      <c r="S15" s="72"/>
      <c r="T15" s="72"/>
      <c r="U15" s="72"/>
      <c r="V15" s="72"/>
      <c r="W15" s="72"/>
      <c r="X15" s="72"/>
      <c r="Y15" s="72"/>
    </row>
    <row r="16" spans="1:25" s="49" customFormat="1" ht="10.5" customHeight="1">
      <c r="A16" s="763"/>
      <c r="B16" s="54" t="s">
        <v>407</v>
      </c>
      <c r="C16" s="157" t="s">
        <v>251</v>
      </c>
      <c r="D16" s="416">
        <v>10.5</v>
      </c>
      <c r="E16" s="416">
        <v>5.2</v>
      </c>
      <c r="F16" s="72">
        <v>5.2</v>
      </c>
      <c r="G16" s="591">
        <v>5.6</v>
      </c>
      <c r="H16" s="591">
        <v>2.1</v>
      </c>
      <c r="I16" s="89">
        <f>H16/E16*100</f>
        <v>40.38461538461539</v>
      </c>
      <c r="J16" s="72">
        <f>H16/F16*100</f>
        <v>40.38461538461539</v>
      </c>
      <c r="K16" s="72">
        <f>H16/G16*100</f>
        <v>37.50000000000001</v>
      </c>
      <c r="L16" s="72"/>
      <c r="M16" s="72"/>
      <c r="N16" s="49" t="s">
        <v>147</v>
      </c>
      <c r="O16" s="51" t="s">
        <v>154</v>
      </c>
      <c r="P16" s="49" t="s">
        <v>105</v>
      </c>
      <c r="Q16" s="51" t="s">
        <v>102</v>
      </c>
      <c r="R16" s="72"/>
      <c r="S16" s="72"/>
      <c r="T16" s="72"/>
      <c r="U16" s="72"/>
      <c r="V16" s="72"/>
      <c r="W16" s="72"/>
      <c r="X16" s="72"/>
      <c r="Y16" s="72"/>
    </row>
    <row r="17" spans="1:25" s="49" customFormat="1" ht="10.5" customHeight="1">
      <c r="A17" s="763"/>
      <c r="B17" s="54" t="s">
        <v>252</v>
      </c>
      <c r="C17" s="157" t="s">
        <v>251</v>
      </c>
      <c r="D17" s="416"/>
      <c r="E17" s="416"/>
      <c r="F17" s="72"/>
      <c r="G17" s="591"/>
      <c r="H17" s="591"/>
      <c r="I17" s="89"/>
      <c r="J17" s="72"/>
      <c r="K17" s="72"/>
      <c r="L17" s="72"/>
      <c r="M17" s="72"/>
      <c r="N17" s="49" t="s">
        <v>90</v>
      </c>
      <c r="O17" s="51" t="s">
        <v>89</v>
      </c>
      <c r="P17" s="49" t="s">
        <v>483</v>
      </c>
      <c r="Q17" s="51" t="s">
        <v>484</v>
      </c>
      <c r="R17" s="72">
        <v>248.2</v>
      </c>
      <c r="S17" s="72">
        <v>241</v>
      </c>
      <c r="T17" s="72">
        <v>950</v>
      </c>
      <c r="U17" s="72">
        <v>1255</v>
      </c>
      <c r="V17" s="72" t="e">
        <f>H39</f>
        <v>#REF!</v>
      </c>
      <c r="W17" s="72" t="e">
        <f>V17/S17*100</f>
        <v>#REF!</v>
      </c>
      <c r="X17" s="72" t="e">
        <f>V17/T17*100</f>
        <v>#REF!</v>
      </c>
      <c r="Y17" s="72" t="e">
        <f>V17/U17*100</f>
        <v>#REF!</v>
      </c>
    </row>
    <row r="18" spans="1:25" s="49" customFormat="1" ht="10.5" customHeight="1">
      <c r="A18" s="763"/>
      <c r="B18" s="54" t="s">
        <v>19</v>
      </c>
      <c r="C18" s="157" t="s">
        <v>251</v>
      </c>
      <c r="D18" s="416">
        <v>0</v>
      </c>
      <c r="E18" s="416">
        <v>0</v>
      </c>
      <c r="F18" s="72">
        <v>0</v>
      </c>
      <c r="G18" s="591">
        <v>0</v>
      </c>
      <c r="H18" s="591">
        <v>0</v>
      </c>
      <c r="I18" s="89"/>
      <c r="J18" s="72"/>
      <c r="K18" s="72"/>
      <c r="L18" s="72"/>
      <c r="M18" s="72"/>
      <c r="N18" s="49" t="s">
        <v>259</v>
      </c>
      <c r="O18" s="51" t="s">
        <v>260</v>
      </c>
      <c r="P18" s="52" t="s">
        <v>107</v>
      </c>
      <c r="Q18" s="126" t="s">
        <v>106</v>
      </c>
      <c r="R18" s="72">
        <v>550</v>
      </c>
      <c r="S18" s="72">
        <v>8500</v>
      </c>
      <c r="T18" s="72">
        <v>2550</v>
      </c>
      <c r="U18" s="72">
        <v>950</v>
      </c>
      <c r="V18" s="72">
        <f>SUM(H42)</f>
        <v>2690</v>
      </c>
      <c r="W18" s="72">
        <f>V18/S18*100</f>
        <v>31.647058823529413</v>
      </c>
      <c r="X18" s="72"/>
      <c r="Y18" s="72"/>
    </row>
    <row r="19" spans="1:25" s="49" customFormat="1" ht="10.5" customHeight="1">
      <c r="A19" s="763"/>
      <c r="B19" s="54" t="s">
        <v>298</v>
      </c>
      <c r="C19" s="157" t="s">
        <v>251</v>
      </c>
      <c r="D19" s="416"/>
      <c r="E19" s="416"/>
      <c r="F19" s="72"/>
      <c r="G19" s="591"/>
      <c r="H19" s="591"/>
      <c r="I19" s="89"/>
      <c r="J19" s="72"/>
      <c r="K19" s="72"/>
      <c r="L19" s="72"/>
      <c r="M19" s="72"/>
      <c r="N19" s="49" t="s">
        <v>217</v>
      </c>
      <c r="O19" s="51" t="s">
        <v>261</v>
      </c>
      <c r="P19" s="52" t="s">
        <v>172</v>
      </c>
      <c r="Q19" s="126" t="s">
        <v>108</v>
      </c>
      <c r="R19" s="72"/>
      <c r="S19" s="72"/>
      <c r="T19" s="72"/>
      <c r="U19" s="72"/>
      <c r="V19" s="72"/>
      <c r="W19" s="72"/>
      <c r="X19" s="72"/>
      <c r="Y19" s="72"/>
    </row>
    <row r="20" spans="1:25" s="49" customFormat="1" ht="10.5" customHeight="1">
      <c r="A20" s="764"/>
      <c r="B20" s="164" t="s">
        <v>248</v>
      </c>
      <c r="C20" s="134" t="s">
        <v>251</v>
      </c>
      <c r="D20" s="417">
        <v>17.7</v>
      </c>
      <c r="E20" s="417">
        <v>5.2</v>
      </c>
      <c r="F20" s="129">
        <v>5.2</v>
      </c>
      <c r="G20" s="592">
        <v>5.6</v>
      </c>
      <c r="H20" s="592">
        <f>SUM(H14:H19)</f>
        <v>2.1</v>
      </c>
      <c r="I20" s="129">
        <f>H20/E20*100</f>
        <v>40.38461538461539</v>
      </c>
      <c r="J20" s="129">
        <f>H20/F20*100</f>
        <v>40.38461538461539</v>
      </c>
      <c r="K20" s="129">
        <f>H20/G20*100</f>
        <v>37.50000000000001</v>
      </c>
      <c r="L20" s="72"/>
      <c r="M20" s="72"/>
      <c r="N20" s="49" t="s">
        <v>268</v>
      </c>
      <c r="O20" s="51" t="s">
        <v>262</v>
      </c>
      <c r="P20" s="52" t="s">
        <v>109</v>
      </c>
      <c r="Q20" s="126" t="s">
        <v>110</v>
      </c>
      <c r="R20" s="72">
        <v>1183.2</v>
      </c>
      <c r="S20" s="72">
        <v>1141.4</v>
      </c>
      <c r="T20" s="72">
        <v>1477.5</v>
      </c>
      <c r="U20" s="72">
        <v>1907.7</v>
      </c>
      <c r="V20" s="72">
        <f>H48</f>
        <v>1791.2</v>
      </c>
      <c r="W20" s="72">
        <f>V20/S20*100</f>
        <v>156.9300858594708</v>
      </c>
      <c r="X20" s="72">
        <f>U20/T20*100</f>
        <v>129.11675126903555</v>
      </c>
      <c r="Y20" s="72">
        <f>V20/U20*100</f>
        <v>93.8931697856057</v>
      </c>
    </row>
    <row r="21" spans="1:25" s="49" customFormat="1" ht="10.5" customHeight="1">
      <c r="A21" s="762" t="s">
        <v>498</v>
      </c>
      <c r="B21" s="54" t="s">
        <v>328</v>
      </c>
      <c r="C21" s="157" t="s">
        <v>251</v>
      </c>
      <c r="D21" s="91"/>
      <c r="E21" s="91"/>
      <c r="F21" s="72"/>
      <c r="G21" s="591"/>
      <c r="H21" s="591"/>
      <c r="I21" s="89"/>
      <c r="J21" s="72"/>
      <c r="K21" s="72"/>
      <c r="L21" s="89"/>
      <c r="M21" s="89"/>
      <c r="N21" s="49" t="s">
        <v>497</v>
      </c>
      <c r="O21" s="51" t="s">
        <v>339</v>
      </c>
      <c r="P21" s="49" t="s">
        <v>394</v>
      </c>
      <c r="Q21" s="51" t="s">
        <v>392</v>
      </c>
      <c r="R21" s="72">
        <v>164.6</v>
      </c>
      <c r="S21" s="72">
        <v>213.1</v>
      </c>
      <c r="T21" s="72">
        <v>241.3</v>
      </c>
      <c r="U21" s="72">
        <v>226.7</v>
      </c>
      <c r="V21" s="72">
        <f>H51</f>
        <v>255.4</v>
      </c>
      <c r="W21" s="72">
        <f>V21/S21*100</f>
        <v>119.84983575786016</v>
      </c>
      <c r="X21" s="72">
        <f>V21/T21*100</f>
        <v>105.84334852880232</v>
      </c>
      <c r="Y21" s="72">
        <f>V21/U21*100</f>
        <v>112.65990295544775</v>
      </c>
    </row>
    <row r="22" spans="1:25" s="49" customFormat="1" ht="10.5" customHeight="1">
      <c r="A22" s="763"/>
      <c r="B22" s="54" t="s">
        <v>327</v>
      </c>
      <c r="C22" s="157" t="s">
        <v>251</v>
      </c>
      <c r="D22" s="91"/>
      <c r="E22" s="91"/>
      <c r="F22" s="72"/>
      <c r="G22" s="591"/>
      <c r="H22" s="591"/>
      <c r="I22" s="89"/>
      <c r="J22" s="72"/>
      <c r="K22" s="72"/>
      <c r="L22" s="72"/>
      <c r="M22" s="72"/>
      <c r="N22" s="49" t="s">
        <v>274</v>
      </c>
      <c r="O22" s="51" t="s">
        <v>100</v>
      </c>
      <c r="P22" s="49" t="s">
        <v>485</v>
      </c>
      <c r="Q22" s="51" t="s">
        <v>486</v>
      </c>
      <c r="R22" s="89"/>
      <c r="S22" s="89"/>
      <c r="T22" s="89"/>
      <c r="U22" s="89"/>
      <c r="V22" s="89"/>
      <c r="W22" s="72"/>
      <c r="X22" s="72"/>
      <c r="Y22" s="72"/>
    </row>
    <row r="23" spans="1:25" s="49" customFormat="1" ht="10.5" customHeight="1">
      <c r="A23" s="763"/>
      <c r="B23" s="54" t="s">
        <v>407</v>
      </c>
      <c r="C23" s="157" t="s">
        <v>251</v>
      </c>
      <c r="D23" s="91"/>
      <c r="E23" s="91"/>
      <c r="F23" s="72"/>
      <c r="G23" s="591"/>
      <c r="H23" s="591"/>
      <c r="I23" s="89"/>
      <c r="J23" s="72"/>
      <c r="K23" s="72"/>
      <c r="L23" s="72"/>
      <c r="M23" s="72"/>
      <c r="N23" s="49" t="s">
        <v>383</v>
      </c>
      <c r="O23" s="79" t="s">
        <v>101</v>
      </c>
      <c r="P23" s="49" t="s">
        <v>220</v>
      </c>
      <c r="Q23" s="126" t="s">
        <v>221</v>
      </c>
      <c r="R23" s="72">
        <v>36.4</v>
      </c>
      <c r="S23" s="72">
        <v>40.4</v>
      </c>
      <c r="T23" s="72">
        <v>40.2</v>
      </c>
      <c r="U23" s="72">
        <v>41</v>
      </c>
      <c r="V23" s="72">
        <f>H53</f>
        <v>58.5</v>
      </c>
      <c r="W23" s="72">
        <f>V23/S23*100</f>
        <v>144.8019801980198</v>
      </c>
      <c r="X23" s="72">
        <f>V23/T23*100</f>
        <v>145.52238805970148</v>
      </c>
      <c r="Y23" s="72">
        <f>V23/U23*100</f>
        <v>142.6829268292683</v>
      </c>
    </row>
    <row r="24" spans="1:25" s="49" customFormat="1" ht="10.5" customHeight="1">
      <c r="A24" s="763"/>
      <c r="B24" s="54" t="s">
        <v>331</v>
      </c>
      <c r="C24" s="157" t="s">
        <v>251</v>
      </c>
      <c r="D24" s="91">
        <v>54.9</v>
      </c>
      <c r="E24" s="91">
        <v>56.1</v>
      </c>
      <c r="F24" s="72">
        <v>99.7</v>
      </c>
      <c r="G24" s="591">
        <v>99.7</v>
      </c>
      <c r="H24" s="591" t="e">
        <f>#REF!</f>
        <v>#REF!</v>
      </c>
      <c r="I24" s="89" t="e">
        <f>H24/E24*100</f>
        <v>#REF!</v>
      </c>
      <c r="J24" s="72" t="e">
        <f>H24/F24*100</f>
        <v>#REF!</v>
      </c>
      <c r="K24" s="72" t="e">
        <f>H24/G24*100</f>
        <v>#REF!</v>
      </c>
      <c r="N24" s="49" t="s">
        <v>385</v>
      </c>
      <c r="O24" s="103" t="s">
        <v>386</v>
      </c>
      <c r="P24" s="49" t="s">
        <v>387</v>
      </c>
      <c r="Q24" s="51" t="s">
        <v>388</v>
      </c>
      <c r="R24" s="85">
        <v>123</v>
      </c>
      <c r="S24" s="85">
        <v>163</v>
      </c>
      <c r="T24" s="85">
        <v>315</v>
      </c>
      <c r="U24" s="85">
        <v>281</v>
      </c>
      <c r="V24" s="85" t="e">
        <f>#REF!</f>
        <v>#REF!</v>
      </c>
      <c r="W24" s="72" t="e">
        <f>V24/S24*100</f>
        <v>#REF!</v>
      </c>
      <c r="X24" s="72" t="e">
        <f>V24/T24*100</f>
        <v>#REF!</v>
      </c>
      <c r="Y24" s="72" t="e">
        <f>V24/U24*100</f>
        <v>#REF!</v>
      </c>
    </row>
    <row r="25" spans="1:25" s="49" customFormat="1" ht="10.5" customHeight="1">
      <c r="A25" s="763"/>
      <c r="B25" s="54" t="s">
        <v>252</v>
      </c>
      <c r="C25" s="157" t="s">
        <v>251</v>
      </c>
      <c r="D25" s="91"/>
      <c r="E25" s="91"/>
      <c r="F25" s="72"/>
      <c r="G25" s="591"/>
      <c r="H25" s="591"/>
      <c r="I25" s="89"/>
      <c r="J25" s="89"/>
      <c r="K25" s="72"/>
      <c r="L25" s="72"/>
      <c r="M25" s="72"/>
      <c r="N25" s="49" t="s">
        <v>389</v>
      </c>
      <c r="O25" s="103" t="s">
        <v>78</v>
      </c>
      <c r="P25" s="49" t="s">
        <v>387</v>
      </c>
      <c r="Q25" s="51" t="s">
        <v>388</v>
      </c>
      <c r="R25" s="85">
        <v>162</v>
      </c>
      <c r="S25" s="85">
        <v>203</v>
      </c>
      <c r="T25" s="85">
        <v>250</v>
      </c>
      <c r="U25" s="85">
        <v>251</v>
      </c>
      <c r="V25" s="85" t="e">
        <f>#REF!</f>
        <v>#REF!</v>
      </c>
      <c r="W25" s="72" t="e">
        <f>V25/S25*100</f>
        <v>#REF!</v>
      </c>
      <c r="X25" s="72" t="e">
        <f>V25/T25*100</f>
        <v>#REF!</v>
      </c>
      <c r="Y25" s="72" t="e">
        <f>V25/U25*100</f>
        <v>#REF!</v>
      </c>
    </row>
    <row r="26" spans="1:25" s="49" customFormat="1" ht="10.5" customHeight="1">
      <c r="A26" s="763"/>
      <c r="B26" s="54" t="s">
        <v>351</v>
      </c>
      <c r="C26" s="157" t="s">
        <v>251</v>
      </c>
      <c r="D26" s="91"/>
      <c r="E26" s="91"/>
      <c r="F26" s="72"/>
      <c r="G26" s="591"/>
      <c r="H26" s="591"/>
      <c r="I26" s="89"/>
      <c r="J26" s="89"/>
      <c r="K26" s="72"/>
      <c r="L26" s="72"/>
      <c r="M26" s="72"/>
      <c r="N26" s="49" t="s">
        <v>503</v>
      </c>
      <c r="O26" s="103" t="s">
        <v>28</v>
      </c>
      <c r="P26" s="49" t="s">
        <v>387</v>
      </c>
      <c r="Q26" s="51" t="s">
        <v>388</v>
      </c>
      <c r="R26" s="85">
        <v>0</v>
      </c>
      <c r="S26" s="85">
        <v>0</v>
      </c>
      <c r="T26" s="85">
        <v>0</v>
      </c>
      <c r="U26" s="85">
        <v>415</v>
      </c>
      <c r="V26" s="85" t="e">
        <f>#REF!</f>
        <v>#REF!</v>
      </c>
      <c r="W26" s="72"/>
      <c r="X26" s="72"/>
      <c r="Y26" s="72" t="e">
        <f>V26/U26*100</f>
        <v>#REF!</v>
      </c>
    </row>
    <row r="27" spans="1:25" s="49" customFormat="1" ht="10.5" customHeight="1">
      <c r="A27" s="764"/>
      <c r="B27" s="164" t="s">
        <v>248</v>
      </c>
      <c r="C27" s="134" t="s">
        <v>251</v>
      </c>
      <c r="D27" s="171">
        <v>54.9</v>
      </c>
      <c r="E27" s="171">
        <v>56.1</v>
      </c>
      <c r="F27" s="129">
        <v>99.7</v>
      </c>
      <c r="G27" s="592">
        <v>99.7</v>
      </c>
      <c r="H27" s="592" t="e">
        <f>SUM(H21:H26)</f>
        <v>#REF!</v>
      </c>
      <c r="I27" s="129" t="e">
        <f>H27/E27*100</f>
        <v>#REF!</v>
      </c>
      <c r="J27" s="129" t="e">
        <f>H27/F27*100</f>
        <v>#REF!</v>
      </c>
      <c r="K27" s="129" t="e">
        <f>H27/G27*100</f>
        <v>#REF!</v>
      </c>
      <c r="L27" s="72"/>
      <c r="M27" s="72"/>
      <c r="N27" s="49" t="s">
        <v>79</v>
      </c>
      <c r="O27" s="103" t="s">
        <v>80</v>
      </c>
      <c r="P27" s="49" t="s">
        <v>134</v>
      </c>
      <c r="Q27" s="51" t="s">
        <v>361</v>
      </c>
      <c r="R27" s="85">
        <v>2300</v>
      </c>
      <c r="S27" s="85">
        <v>2466</v>
      </c>
      <c r="T27" s="85">
        <v>4030</v>
      </c>
      <c r="U27" s="85">
        <v>3931</v>
      </c>
      <c r="V27" s="85" t="e">
        <f>#REF!</f>
        <v>#REF!</v>
      </c>
      <c r="W27" s="72" t="e">
        <f>V27/S27*100</f>
        <v>#REF!</v>
      </c>
      <c r="X27" s="72" t="e">
        <f>V27/T27*100</f>
        <v>#REF!</v>
      </c>
      <c r="Y27" s="72" t="e">
        <f>V27/U27*100</f>
        <v>#REF!</v>
      </c>
    </row>
    <row r="28" spans="1:25" s="49" customFormat="1" ht="10.5" customHeight="1">
      <c r="A28" s="165" t="s">
        <v>299</v>
      </c>
      <c r="B28" s="138" t="s">
        <v>328</v>
      </c>
      <c r="C28" s="166" t="s">
        <v>329</v>
      </c>
      <c r="D28" s="172"/>
      <c r="E28" s="172"/>
      <c r="F28" s="167"/>
      <c r="G28" s="593"/>
      <c r="H28" s="593"/>
      <c r="I28" s="129"/>
      <c r="J28" s="167"/>
      <c r="K28" s="167"/>
      <c r="L28" s="72"/>
      <c r="M28" s="72"/>
      <c r="N28" s="49" t="s">
        <v>365</v>
      </c>
      <c r="O28" s="103" t="s">
        <v>366</v>
      </c>
      <c r="P28" s="49" t="s">
        <v>134</v>
      </c>
      <c r="Q28" s="51" t="s">
        <v>361</v>
      </c>
      <c r="R28" s="85"/>
      <c r="S28" s="85"/>
      <c r="T28" s="85"/>
      <c r="U28" s="85"/>
      <c r="V28" s="85"/>
      <c r="W28" s="72"/>
      <c r="X28" s="72"/>
      <c r="Y28" s="72"/>
    </row>
    <row r="29" spans="1:25" s="49" customFormat="1" ht="10.5" customHeight="1">
      <c r="A29" s="123" t="s">
        <v>476</v>
      </c>
      <c r="B29" s="54" t="s">
        <v>331</v>
      </c>
      <c r="C29" s="157" t="s">
        <v>329</v>
      </c>
      <c r="D29" s="91"/>
      <c r="E29" s="91">
        <v>0.40000000000000036</v>
      </c>
      <c r="F29" s="72">
        <v>46.9</v>
      </c>
      <c r="G29" s="591">
        <v>47.300000000000004</v>
      </c>
      <c r="H29" s="591" t="e">
        <f>#REF!</f>
        <v>#REF!</v>
      </c>
      <c r="I29" s="89" t="e">
        <f>H29/E29*100</f>
        <v>#REF!</v>
      </c>
      <c r="J29" s="72" t="e">
        <f>H29/F29*100</f>
        <v>#REF!</v>
      </c>
      <c r="K29" s="72" t="e">
        <f>H29/G29*100</f>
        <v>#REF!</v>
      </c>
      <c r="L29" s="89"/>
      <c r="M29" s="89"/>
      <c r="N29" s="49" t="s">
        <v>367</v>
      </c>
      <c r="O29" s="103" t="s">
        <v>368</v>
      </c>
      <c r="P29" s="49" t="s">
        <v>134</v>
      </c>
      <c r="Q29" s="51" t="s">
        <v>361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72"/>
      <c r="X29" s="72"/>
      <c r="Y29" s="72"/>
    </row>
    <row r="30" spans="1:25" s="49" customFormat="1" ht="10.5" customHeight="1">
      <c r="A30" s="52"/>
      <c r="B30" s="54" t="s">
        <v>46</v>
      </c>
      <c r="C30" s="157" t="s">
        <v>329</v>
      </c>
      <c r="D30" s="91"/>
      <c r="E30" s="91"/>
      <c r="F30" s="72"/>
      <c r="G30" s="591"/>
      <c r="H30" s="591"/>
      <c r="I30" s="89"/>
      <c r="J30" s="72"/>
      <c r="K30" s="89"/>
      <c r="L30" s="89"/>
      <c r="M30" s="89"/>
      <c r="N30" s="49" t="s">
        <v>287</v>
      </c>
      <c r="O30" s="103" t="s">
        <v>288</v>
      </c>
      <c r="P30" s="49" t="s">
        <v>134</v>
      </c>
      <c r="Q30" s="51" t="s">
        <v>361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72"/>
      <c r="X30" s="72"/>
      <c r="Y30" s="72"/>
    </row>
    <row r="31" spans="2:25" s="49" customFormat="1" ht="10.5" customHeight="1">
      <c r="B31" s="164" t="s">
        <v>248</v>
      </c>
      <c r="C31" s="134" t="s">
        <v>329</v>
      </c>
      <c r="D31" s="171">
        <v>0</v>
      </c>
      <c r="E31" s="171">
        <v>0.40000000000000036</v>
      </c>
      <c r="F31" s="129">
        <v>46.9</v>
      </c>
      <c r="G31" s="592">
        <v>47.300000000000004</v>
      </c>
      <c r="H31" s="592" t="e">
        <f>SUM(H29:H30)</f>
        <v>#REF!</v>
      </c>
      <c r="I31" s="129" t="e">
        <f>H31/E31*100</f>
        <v>#REF!</v>
      </c>
      <c r="J31" s="129" t="e">
        <f>H31/F31*100</f>
        <v>#REF!</v>
      </c>
      <c r="K31" s="129" t="e">
        <f>H31/G31*100</f>
        <v>#REF!</v>
      </c>
      <c r="L31" s="89"/>
      <c r="M31" s="89"/>
      <c r="N31" s="49" t="s">
        <v>27</v>
      </c>
      <c r="O31" s="103" t="s">
        <v>171</v>
      </c>
      <c r="P31" s="89" t="s">
        <v>115</v>
      </c>
      <c r="Q31" s="168" t="s">
        <v>91</v>
      </c>
      <c r="R31" s="72">
        <v>21443.1</v>
      </c>
      <c r="S31" s="72">
        <v>26048.595238095237</v>
      </c>
      <c r="T31" s="72">
        <v>47346.333333333336</v>
      </c>
      <c r="U31" s="72">
        <v>51408.269841269845</v>
      </c>
      <c r="V31" s="72" t="e">
        <f>#REF!+#REF!+#REF!+#REF!</f>
        <v>#REF!</v>
      </c>
      <c r="W31" s="72" t="e">
        <f>V31/S31*100</f>
        <v>#REF!</v>
      </c>
      <c r="X31" s="72" t="e">
        <f>V31/T31*100</f>
        <v>#REF!</v>
      </c>
      <c r="Y31" s="72" t="e">
        <f>V31/U31*100</f>
        <v>#REF!</v>
      </c>
    </row>
    <row r="32" spans="1:34" s="49" customFormat="1" ht="10.5" customHeight="1">
      <c r="A32" s="762" t="s">
        <v>47</v>
      </c>
      <c r="B32" s="54" t="s">
        <v>433</v>
      </c>
      <c r="C32" s="157" t="s">
        <v>487</v>
      </c>
      <c r="D32" s="416">
        <v>140</v>
      </c>
      <c r="E32" s="416">
        <v>180</v>
      </c>
      <c r="F32" s="72">
        <v>180</v>
      </c>
      <c r="G32" s="591">
        <v>10</v>
      </c>
      <c r="H32" s="591">
        <v>10</v>
      </c>
      <c r="I32" s="89"/>
      <c r="J32" s="72"/>
      <c r="K32" s="72"/>
      <c r="L32" s="89"/>
      <c r="M32" s="89"/>
      <c r="N32" s="49" t="s">
        <v>275</v>
      </c>
      <c r="O32" s="103" t="s">
        <v>408</v>
      </c>
      <c r="P32" s="89" t="s">
        <v>115</v>
      </c>
      <c r="Q32" s="168" t="s">
        <v>91</v>
      </c>
      <c r="R32" s="72">
        <v>14140</v>
      </c>
      <c r="S32" s="72">
        <v>20640</v>
      </c>
      <c r="T32" s="72">
        <v>13200</v>
      </c>
      <c r="U32" s="72">
        <v>9093.333333333332</v>
      </c>
      <c r="V32" s="72">
        <v>20287.5</v>
      </c>
      <c r="W32" s="72">
        <f>V32/S32*100</f>
        <v>98.2921511627907</v>
      </c>
      <c r="X32" s="72">
        <f>V32/T32*100</f>
        <v>153.6931818181818</v>
      </c>
      <c r="Y32" s="72">
        <f>V32/U32*100</f>
        <v>223.1030058651027</v>
      </c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s="49" customFormat="1" ht="10.5" customHeight="1">
      <c r="A33" s="763"/>
      <c r="B33" s="54" t="s">
        <v>73</v>
      </c>
      <c r="C33" s="157" t="s">
        <v>487</v>
      </c>
      <c r="D33" s="416"/>
      <c r="E33" s="416"/>
      <c r="F33" s="72"/>
      <c r="G33" s="591"/>
      <c r="H33" s="591"/>
      <c r="I33" s="89"/>
      <c r="J33" s="72"/>
      <c r="K33" s="72"/>
      <c r="L33" s="89"/>
      <c r="M33" s="89"/>
      <c r="N33" s="89" t="s">
        <v>177</v>
      </c>
      <c r="O33" s="178" t="s">
        <v>178</v>
      </c>
      <c r="P33" s="52" t="s">
        <v>105</v>
      </c>
      <c r="Q33" s="126" t="s">
        <v>102</v>
      </c>
      <c r="R33" s="72">
        <v>5</v>
      </c>
      <c r="S33" s="72"/>
      <c r="T33" s="72"/>
      <c r="U33" s="72"/>
      <c r="V33" s="72"/>
      <c r="W33" s="72"/>
      <c r="X33" s="72"/>
      <c r="Y33" s="7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s="49" customFormat="1" ht="10.5" customHeight="1">
      <c r="A34" s="763"/>
      <c r="B34" s="54" t="s">
        <v>95</v>
      </c>
      <c r="C34" s="157" t="s">
        <v>487</v>
      </c>
      <c r="D34" s="416">
        <v>94.2</v>
      </c>
      <c r="E34" s="416">
        <v>50</v>
      </c>
      <c r="F34" s="72">
        <v>50</v>
      </c>
      <c r="G34" s="591"/>
      <c r="H34" s="591"/>
      <c r="I34" s="89"/>
      <c r="J34" s="72"/>
      <c r="K34" s="72"/>
      <c r="L34" s="89"/>
      <c r="M34" s="89"/>
      <c r="N34" s="89" t="s">
        <v>471</v>
      </c>
      <c r="O34" s="168"/>
      <c r="P34" s="52" t="s">
        <v>172</v>
      </c>
      <c r="Q34" s="126" t="s">
        <v>108</v>
      </c>
      <c r="R34" s="72">
        <v>35</v>
      </c>
      <c r="S34" s="72">
        <v>41.099999999999994</v>
      </c>
      <c r="T34" s="72">
        <v>142.7</v>
      </c>
      <c r="U34" s="72">
        <v>143</v>
      </c>
      <c r="V34" s="72">
        <v>194</v>
      </c>
      <c r="W34" s="72">
        <f>V34/S34*100</f>
        <v>472.0194647201947</v>
      </c>
      <c r="X34" s="72">
        <f>V34/T34*100</f>
        <v>135.94954449894885</v>
      </c>
      <c r="Y34" s="72">
        <f>V34/U34*100</f>
        <v>135.66433566433568</v>
      </c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s="49" customFormat="1" ht="10.5" customHeight="1">
      <c r="A35" s="763"/>
      <c r="B35" s="54" t="s">
        <v>264</v>
      </c>
      <c r="C35" s="157" t="s">
        <v>487</v>
      </c>
      <c r="D35" s="416"/>
      <c r="E35" s="416"/>
      <c r="F35" s="72"/>
      <c r="G35" s="591"/>
      <c r="H35" s="591"/>
      <c r="I35" s="89"/>
      <c r="J35" s="72"/>
      <c r="K35" s="72"/>
      <c r="L35" s="89"/>
      <c r="M35" s="89"/>
      <c r="N35" s="89" t="s">
        <v>472</v>
      </c>
      <c r="O35" s="168"/>
      <c r="P35" s="49" t="s">
        <v>485</v>
      </c>
      <c r="Q35" s="51" t="s">
        <v>486</v>
      </c>
      <c r="R35" s="85">
        <v>244</v>
      </c>
      <c r="S35" s="85">
        <v>310</v>
      </c>
      <c r="T35" s="85">
        <v>390</v>
      </c>
      <c r="U35" s="85">
        <v>485</v>
      </c>
      <c r="V35" s="85">
        <v>385.5</v>
      </c>
      <c r="W35" s="72">
        <f>V35/S35*100</f>
        <v>124.35483870967742</v>
      </c>
      <c r="X35" s="72">
        <f>V35/T35*100</f>
        <v>98.84615384615385</v>
      </c>
      <c r="Y35" s="72">
        <f>V35/U35*100</f>
        <v>79.48453608247422</v>
      </c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s="49" customFormat="1" ht="10.5" customHeight="1">
      <c r="A36" s="763"/>
      <c r="B36" s="54" t="s">
        <v>294</v>
      </c>
      <c r="C36" s="157" t="s">
        <v>487</v>
      </c>
      <c r="D36" s="416"/>
      <c r="E36" s="416"/>
      <c r="F36" s="72"/>
      <c r="G36" s="591"/>
      <c r="H36" s="591"/>
      <c r="I36" s="89"/>
      <c r="J36" s="72"/>
      <c r="K36" s="72"/>
      <c r="L36" s="89"/>
      <c r="M36" s="89"/>
      <c r="N36" s="89"/>
      <c r="O36" s="168"/>
      <c r="P36" s="52"/>
      <c r="Q36" s="126"/>
      <c r="R36" s="52"/>
      <c r="S36" s="72"/>
      <c r="T36" s="72"/>
      <c r="U36" s="72"/>
      <c r="V36" s="72"/>
      <c r="W36" s="72"/>
      <c r="X36" s="72"/>
      <c r="Y36" s="7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:34" s="49" customFormat="1" ht="8.25" customHeight="1">
      <c r="A37" s="763"/>
      <c r="B37" s="54" t="s">
        <v>48</v>
      </c>
      <c r="C37" s="157" t="s">
        <v>487</v>
      </c>
      <c r="D37" s="416"/>
      <c r="E37" s="416"/>
      <c r="F37" s="72"/>
      <c r="G37" s="591"/>
      <c r="H37" s="591"/>
      <c r="I37" s="89"/>
      <c r="J37" s="72"/>
      <c r="K37" s="72"/>
      <c r="L37" s="89"/>
      <c r="M37" s="89"/>
      <c r="N37" s="50"/>
      <c r="O37" s="125"/>
      <c r="P37" s="50"/>
      <c r="Q37" s="125"/>
      <c r="R37" s="50"/>
      <c r="S37" s="50"/>
      <c r="T37" s="50"/>
      <c r="U37" s="50"/>
      <c r="V37" s="50"/>
      <c r="W37" s="50"/>
      <c r="X37" s="50"/>
      <c r="Y37" s="50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17" s="49" customFormat="1" ht="10.5" customHeight="1">
      <c r="A38" s="763"/>
      <c r="B38" s="54" t="s">
        <v>331</v>
      </c>
      <c r="C38" s="157" t="s">
        <v>487</v>
      </c>
      <c r="D38" s="416">
        <v>14</v>
      </c>
      <c r="E38" s="416">
        <v>11</v>
      </c>
      <c r="F38" s="72">
        <v>720</v>
      </c>
      <c r="G38" s="591">
        <v>1245</v>
      </c>
      <c r="H38" s="591" t="e">
        <f>#REF!</f>
        <v>#REF!</v>
      </c>
      <c r="I38" s="89" t="e">
        <f>H38/E38*100</f>
        <v>#REF!</v>
      </c>
      <c r="J38" s="89" t="e">
        <f>H38/F38*100</f>
        <v>#REF!</v>
      </c>
      <c r="K38" s="89" t="e">
        <f>H38/G38*100</f>
        <v>#REF!</v>
      </c>
      <c r="L38" s="89"/>
      <c r="M38" s="89"/>
      <c r="O38" s="51"/>
      <c r="P38" s="52"/>
      <c r="Q38" s="126"/>
    </row>
    <row r="39" spans="1:17" s="49" customFormat="1" ht="10.5" customHeight="1">
      <c r="A39" s="764"/>
      <c r="B39" s="164" t="s">
        <v>248</v>
      </c>
      <c r="C39" s="134" t="s">
        <v>487</v>
      </c>
      <c r="D39" s="417">
        <v>248.2</v>
      </c>
      <c r="E39" s="417">
        <v>241</v>
      </c>
      <c r="F39" s="129">
        <v>950</v>
      </c>
      <c r="G39" s="592">
        <v>1255</v>
      </c>
      <c r="H39" s="592" t="e">
        <f>SUM(H32:H38)</f>
        <v>#REF!</v>
      </c>
      <c r="I39" s="129" t="e">
        <f>H39/E39*100</f>
        <v>#REF!</v>
      </c>
      <c r="J39" s="129" t="e">
        <f>H39/F39*100</f>
        <v>#REF!</v>
      </c>
      <c r="K39" s="72" t="e">
        <f>H39/G39*100</f>
        <v>#REF!</v>
      </c>
      <c r="O39" s="51"/>
      <c r="P39" s="52"/>
      <c r="Q39" s="126"/>
    </row>
    <row r="40" spans="1:28" s="49" customFormat="1" ht="10.5" customHeight="1">
      <c r="A40" s="762" t="s">
        <v>49</v>
      </c>
      <c r="B40" s="135" t="s">
        <v>215</v>
      </c>
      <c r="C40" s="136" t="s">
        <v>216</v>
      </c>
      <c r="D40" s="416"/>
      <c r="E40" s="416"/>
      <c r="F40" s="72"/>
      <c r="G40" s="591"/>
      <c r="H40" s="591"/>
      <c r="I40" s="89"/>
      <c r="J40" s="72"/>
      <c r="K40" s="88"/>
      <c r="L40" s="71"/>
      <c r="M40" s="71"/>
      <c r="N40" s="111"/>
      <c r="O40" s="79"/>
      <c r="P40" s="52"/>
      <c r="Q40" s="126"/>
      <c r="R40" s="71"/>
      <c r="S40" s="71"/>
      <c r="T40" s="71"/>
      <c r="V40" s="169"/>
      <c r="W40" s="71"/>
      <c r="X40" s="71"/>
      <c r="Y40" s="71"/>
      <c r="Z40" s="71"/>
      <c r="AA40" s="71"/>
      <c r="AB40" s="71"/>
    </row>
    <row r="41" spans="1:17" s="49" customFormat="1" ht="10.5" customHeight="1">
      <c r="A41" s="763"/>
      <c r="B41" s="54" t="s">
        <v>331</v>
      </c>
      <c r="C41" s="157" t="s">
        <v>216</v>
      </c>
      <c r="D41" s="416">
        <v>550</v>
      </c>
      <c r="E41" s="416">
        <v>8500</v>
      </c>
      <c r="F41" s="72">
        <v>2550</v>
      </c>
      <c r="G41" s="591">
        <v>950</v>
      </c>
      <c r="H41" s="591">
        <v>2690</v>
      </c>
      <c r="I41" s="89">
        <f>H41/E41*100</f>
        <v>31.647058823529413</v>
      </c>
      <c r="J41" s="89">
        <f>H41/F41*100</f>
        <v>105.49019607843138</v>
      </c>
      <c r="K41" s="89">
        <f>H41/G41*100</f>
        <v>283.1578947368421</v>
      </c>
      <c r="L41" s="89"/>
      <c r="M41" s="89"/>
      <c r="N41" s="89"/>
      <c r="O41" s="168"/>
      <c r="P41" s="52"/>
      <c r="Q41" s="126"/>
    </row>
    <row r="42" spans="1:17" s="49" customFormat="1" ht="10.5" customHeight="1">
      <c r="A42" s="764"/>
      <c r="B42" s="164" t="s">
        <v>248</v>
      </c>
      <c r="C42" s="134" t="s">
        <v>216</v>
      </c>
      <c r="D42" s="417">
        <v>550</v>
      </c>
      <c r="E42" s="417">
        <v>8500</v>
      </c>
      <c r="F42" s="129">
        <v>2550</v>
      </c>
      <c r="G42" s="592">
        <v>950</v>
      </c>
      <c r="H42" s="592">
        <f>SUM(H40:H41)</f>
        <v>2690</v>
      </c>
      <c r="I42" s="129">
        <f>H42/E42*100</f>
        <v>31.647058823529413</v>
      </c>
      <c r="J42" s="129">
        <f>H42/F42*100</f>
        <v>105.49019607843138</v>
      </c>
      <c r="K42" s="129">
        <f>H42/G42*100</f>
        <v>283.1578947368421</v>
      </c>
      <c r="O42" s="51"/>
      <c r="P42" s="52"/>
      <c r="Q42" s="126"/>
    </row>
    <row r="43" spans="1:29" s="49" customFormat="1" ht="10.5" customHeight="1" hidden="1">
      <c r="A43" s="123" t="s">
        <v>217</v>
      </c>
      <c r="B43" s="54" t="s">
        <v>14</v>
      </c>
      <c r="C43" s="157" t="s">
        <v>265</v>
      </c>
      <c r="D43" s="91">
        <v>0</v>
      </c>
      <c r="E43" s="91">
        <v>0</v>
      </c>
      <c r="F43" s="72">
        <v>0</v>
      </c>
      <c r="G43" s="591">
        <v>0</v>
      </c>
      <c r="H43" s="591">
        <v>0</v>
      </c>
      <c r="I43" s="89" t="e">
        <f>H43/E43*100</f>
        <v>#DIV/0!</v>
      </c>
      <c r="J43" s="72"/>
      <c r="K43" s="72"/>
      <c r="L43" s="71"/>
      <c r="M43" s="71"/>
      <c r="N43" s="111"/>
      <c r="O43" s="139"/>
      <c r="P43" s="52"/>
      <c r="Q43" s="126"/>
      <c r="R43" s="71"/>
      <c r="S43" s="71"/>
      <c r="T43" s="71"/>
      <c r="V43" s="169"/>
      <c r="W43" s="71"/>
      <c r="X43" s="71"/>
      <c r="Y43" s="71"/>
      <c r="Z43" s="71"/>
      <c r="AA43" s="71"/>
      <c r="AB43" s="71"/>
      <c r="AC43" s="71"/>
    </row>
    <row r="44" spans="1:24" s="49" customFormat="1" ht="10.5" customHeight="1" hidden="1">
      <c r="A44" s="170" t="s">
        <v>266</v>
      </c>
      <c r="B44" s="54" t="s">
        <v>488</v>
      </c>
      <c r="C44" s="157" t="s">
        <v>265</v>
      </c>
      <c r="D44" s="91"/>
      <c r="E44" s="91"/>
      <c r="F44" s="72"/>
      <c r="G44" s="591"/>
      <c r="H44" s="591"/>
      <c r="I44" s="89"/>
      <c r="J44" s="72"/>
      <c r="K44" s="72"/>
      <c r="O44" s="126"/>
      <c r="P44" s="52"/>
      <c r="Q44" s="126"/>
      <c r="R44" s="52"/>
      <c r="S44" s="52"/>
      <c r="T44" s="52"/>
      <c r="V44" s="52"/>
      <c r="W44" s="52"/>
      <c r="X44" s="52"/>
    </row>
    <row r="45" spans="1:25" s="49" customFormat="1" ht="10.5" customHeight="1" hidden="1">
      <c r="A45" s="80" t="s">
        <v>267</v>
      </c>
      <c r="B45" s="164" t="s">
        <v>248</v>
      </c>
      <c r="C45" s="134" t="s">
        <v>265</v>
      </c>
      <c r="D45" s="171">
        <v>0</v>
      </c>
      <c r="E45" s="171">
        <v>0</v>
      </c>
      <c r="F45" s="129">
        <v>0</v>
      </c>
      <c r="G45" s="592">
        <v>0</v>
      </c>
      <c r="H45" s="592">
        <f>SUM(H43:H44)</f>
        <v>0</v>
      </c>
      <c r="I45" s="129" t="e">
        <f>H45/E45*100</f>
        <v>#DIV/0!</v>
      </c>
      <c r="J45" s="129"/>
      <c r="K45" s="129"/>
      <c r="N45" s="52"/>
      <c r="O45" s="126"/>
      <c r="P45" s="52"/>
      <c r="Q45" s="126"/>
      <c r="R45" s="52"/>
      <c r="S45" s="52"/>
      <c r="T45" s="52"/>
      <c r="V45" s="52"/>
      <c r="W45" s="52"/>
      <c r="X45" s="52"/>
      <c r="Y45" s="52"/>
    </row>
    <row r="46" spans="1:11" s="49" customFormat="1" ht="10.5" customHeight="1">
      <c r="A46" s="123" t="s">
        <v>268</v>
      </c>
      <c r="B46" s="54" t="s">
        <v>269</v>
      </c>
      <c r="C46" s="157" t="s">
        <v>270</v>
      </c>
      <c r="D46" s="416">
        <v>448.8</v>
      </c>
      <c r="E46" s="416">
        <v>140.4</v>
      </c>
      <c r="F46" s="72">
        <v>140.4</v>
      </c>
      <c r="G46" s="591">
        <v>0</v>
      </c>
      <c r="H46" s="591">
        <v>0</v>
      </c>
      <c r="I46" s="89">
        <f>H46/E46*100</f>
        <v>0</v>
      </c>
      <c r="J46" s="89"/>
      <c r="K46" s="72"/>
    </row>
    <row r="47" spans="1:11" s="49" customFormat="1" ht="10.5" customHeight="1">
      <c r="A47" s="170" t="s">
        <v>271</v>
      </c>
      <c r="B47" s="54" t="s">
        <v>488</v>
      </c>
      <c r="C47" s="157" t="s">
        <v>270</v>
      </c>
      <c r="D47" s="416">
        <v>734.4</v>
      </c>
      <c r="E47" s="416">
        <v>1001</v>
      </c>
      <c r="F47" s="72">
        <v>1337.1</v>
      </c>
      <c r="G47" s="591">
        <v>1907.7</v>
      </c>
      <c r="H47" s="591">
        <v>1791.2</v>
      </c>
      <c r="I47" s="89">
        <v>184.6</v>
      </c>
      <c r="J47" s="89">
        <f>H47/F47*100</f>
        <v>133.96155859696358</v>
      </c>
      <c r="K47" s="72">
        <f>H47/G47*100</f>
        <v>93.8931697856057</v>
      </c>
    </row>
    <row r="48" spans="1:17" s="49" customFormat="1" ht="10.5" customHeight="1">
      <c r="A48" s="80" t="s">
        <v>272</v>
      </c>
      <c r="B48" s="164" t="s">
        <v>248</v>
      </c>
      <c r="C48" s="134" t="s">
        <v>270</v>
      </c>
      <c r="D48" s="417">
        <v>1183.2</v>
      </c>
      <c r="E48" s="417">
        <v>1141.4</v>
      </c>
      <c r="F48" s="129">
        <v>1477.5</v>
      </c>
      <c r="G48" s="592">
        <v>1907.7</v>
      </c>
      <c r="H48" s="592">
        <f>SUM(H46:H47)</f>
        <v>1791.2</v>
      </c>
      <c r="I48" s="129">
        <f>SUM(I46:I47)</f>
        <v>184.6</v>
      </c>
      <c r="J48" s="129">
        <f>H48/F48*100</f>
        <v>121.23181049069373</v>
      </c>
      <c r="K48" s="129">
        <f>H48/G48*100</f>
        <v>93.8931697856057</v>
      </c>
      <c r="L48" s="52"/>
      <c r="M48" s="52"/>
      <c r="N48" s="52"/>
      <c r="O48" s="52"/>
      <c r="P48" s="52"/>
      <c r="Q48" s="52"/>
    </row>
    <row r="49" spans="1:17" s="49" customFormat="1" ht="10.5" customHeight="1">
      <c r="A49" s="84" t="s">
        <v>393</v>
      </c>
      <c r="B49" s="54" t="s">
        <v>256</v>
      </c>
      <c r="C49" s="157" t="s">
        <v>395</v>
      </c>
      <c r="D49" s="416">
        <v>164.6</v>
      </c>
      <c r="E49" s="416">
        <v>213.1</v>
      </c>
      <c r="F49" s="72">
        <v>241.3</v>
      </c>
      <c r="G49" s="591">
        <v>226.7</v>
      </c>
      <c r="H49" s="591">
        <v>255.4</v>
      </c>
      <c r="I49" s="89">
        <f>H49/E49*100</f>
        <v>119.84983575786016</v>
      </c>
      <c r="J49" s="89">
        <f>H49/F49*100</f>
        <v>105.84334852880232</v>
      </c>
      <c r="K49" s="89">
        <f>H49/G49*100</f>
        <v>112.65990295544775</v>
      </c>
      <c r="L49" s="128"/>
      <c r="M49" s="128"/>
      <c r="N49" s="128"/>
      <c r="O49" s="128"/>
      <c r="P49" s="128"/>
      <c r="Q49" s="128"/>
    </row>
    <row r="50" spans="1:17" s="49" customFormat="1" ht="10.5" customHeight="1">
      <c r="A50" s="84"/>
      <c r="B50" s="54" t="s">
        <v>295</v>
      </c>
      <c r="C50" s="157" t="s">
        <v>395</v>
      </c>
      <c r="D50" s="416"/>
      <c r="E50" s="416"/>
      <c r="F50" s="72"/>
      <c r="G50" s="591"/>
      <c r="H50" s="591"/>
      <c r="I50" s="89"/>
      <c r="J50" s="89"/>
      <c r="K50" s="89"/>
      <c r="L50" s="128"/>
      <c r="M50" s="128"/>
      <c r="N50" s="128"/>
      <c r="O50" s="128"/>
      <c r="P50" s="128"/>
      <c r="Q50" s="128"/>
    </row>
    <row r="51" spans="1:17" s="49" customFormat="1" ht="10.5" customHeight="1">
      <c r="A51" s="80"/>
      <c r="B51" s="164" t="s">
        <v>248</v>
      </c>
      <c r="C51" s="134"/>
      <c r="D51" s="417">
        <v>164.6</v>
      </c>
      <c r="E51" s="417">
        <v>213.1</v>
      </c>
      <c r="F51" s="129">
        <v>241.3</v>
      </c>
      <c r="G51" s="592">
        <v>226.7</v>
      </c>
      <c r="H51" s="592">
        <f>SUM(H49:H50)</f>
        <v>255.4</v>
      </c>
      <c r="I51" s="129">
        <f>H51/E51*100</f>
        <v>119.84983575786016</v>
      </c>
      <c r="J51" s="129">
        <f>H51/F51*100</f>
        <v>105.84334852880232</v>
      </c>
      <c r="K51" s="129">
        <f>H51/G51*100</f>
        <v>112.65990295544775</v>
      </c>
      <c r="L51" s="52"/>
      <c r="M51" s="52"/>
      <c r="N51" s="52"/>
      <c r="O51" s="52"/>
      <c r="P51" s="52"/>
      <c r="Q51" s="52"/>
    </row>
    <row r="52" spans="1:17" s="49" customFormat="1" ht="10.5" customHeight="1">
      <c r="A52" s="84" t="s">
        <v>383</v>
      </c>
      <c r="B52" s="54"/>
      <c r="C52" s="157"/>
      <c r="D52" s="91"/>
      <c r="E52" s="91"/>
      <c r="F52" s="72"/>
      <c r="G52" s="591"/>
      <c r="H52" s="591"/>
      <c r="I52" s="89"/>
      <c r="J52" s="72"/>
      <c r="K52" s="72"/>
      <c r="L52" s="52"/>
      <c r="M52" s="52"/>
      <c r="N52" s="52"/>
      <c r="O52" s="52"/>
      <c r="P52" s="52"/>
      <c r="Q52" s="52"/>
    </row>
    <row r="53" spans="1:17" s="49" customFormat="1" ht="10.5" customHeight="1">
      <c r="A53" s="84" t="s">
        <v>384</v>
      </c>
      <c r="B53" s="54" t="s">
        <v>219</v>
      </c>
      <c r="C53" s="157" t="s">
        <v>220</v>
      </c>
      <c r="D53" s="416">
        <v>36.4</v>
      </c>
      <c r="E53" s="416">
        <v>40.4</v>
      </c>
      <c r="F53" s="72">
        <v>40.2</v>
      </c>
      <c r="G53" s="591">
        <v>41</v>
      </c>
      <c r="H53" s="591">
        <v>58.5</v>
      </c>
      <c r="I53" s="89">
        <v>184.6</v>
      </c>
      <c r="J53" s="89">
        <f>H53/F53*100</f>
        <v>145.52238805970148</v>
      </c>
      <c r="K53" s="72">
        <f>H53/G53*100</f>
        <v>142.6829268292683</v>
      </c>
      <c r="L53" s="89"/>
      <c r="M53" s="89"/>
      <c r="N53" s="89"/>
      <c r="O53" s="89"/>
      <c r="P53" s="89"/>
      <c r="Q53" s="89"/>
    </row>
    <row r="54" spans="1:17" s="49" customFormat="1" ht="10.5" customHeight="1">
      <c r="A54" s="80" t="s">
        <v>218</v>
      </c>
      <c r="B54" s="90"/>
      <c r="C54" s="134" t="s">
        <v>221</v>
      </c>
      <c r="D54" s="171"/>
      <c r="E54" s="171"/>
      <c r="F54" s="129"/>
      <c r="G54" s="592"/>
      <c r="H54" s="592"/>
      <c r="I54" s="129"/>
      <c r="J54" s="129"/>
      <c r="K54" s="129"/>
      <c r="L54" s="89"/>
      <c r="M54" s="89"/>
      <c r="N54" s="89"/>
      <c r="O54" s="89"/>
      <c r="P54" s="89"/>
      <c r="Q54" s="89"/>
    </row>
    <row r="55" spans="1:17" s="49" customFormat="1" ht="10.5" customHeight="1">
      <c r="A55" s="123"/>
      <c r="B55" s="52"/>
      <c r="C55" s="52"/>
      <c r="D55" s="87"/>
      <c r="E55" s="87"/>
      <c r="F55" s="87"/>
      <c r="G55" s="594"/>
      <c r="H55" s="595"/>
      <c r="I55" s="89"/>
      <c r="J55" s="89"/>
      <c r="K55" s="89"/>
      <c r="L55" s="89"/>
      <c r="M55" s="89"/>
      <c r="N55" s="89"/>
      <c r="O55" s="89"/>
      <c r="P55" s="89"/>
      <c r="Q55" s="89"/>
    </row>
    <row r="56" spans="1:17" s="49" customFormat="1" ht="10.5" customHeight="1">
      <c r="A56" s="123"/>
      <c r="B56" s="52"/>
      <c r="C56" s="52"/>
      <c r="D56" s="173"/>
      <c r="E56" s="173"/>
      <c r="F56" s="173"/>
      <c r="G56" s="596"/>
      <c r="H56" s="595"/>
      <c r="I56" s="89"/>
      <c r="J56" s="89"/>
      <c r="K56" s="89"/>
      <c r="L56" s="89"/>
      <c r="M56" s="89"/>
      <c r="N56" s="89"/>
      <c r="O56" s="89"/>
      <c r="P56" s="89"/>
      <c r="Q56" s="89"/>
    </row>
    <row r="57" spans="1:17" s="49" customFormat="1" ht="10.5" customHeight="1">
      <c r="A57" s="123"/>
      <c r="B57" s="52"/>
      <c r="C57" s="52"/>
      <c r="D57" s="89"/>
      <c r="E57" s="89"/>
      <c r="F57" s="89"/>
      <c r="G57" s="595"/>
      <c r="H57" s="595"/>
      <c r="I57" s="89"/>
      <c r="J57" s="89"/>
      <c r="K57" s="89"/>
      <c r="L57" s="89"/>
      <c r="M57" s="89"/>
      <c r="N57" s="89"/>
      <c r="O57" s="89"/>
      <c r="P57" s="89"/>
      <c r="Q57" s="89"/>
    </row>
    <row r="58" spans="1:17" s="49" customFormat="1" ht="10.5" customHeight="1">
      <c r="A58" s="123"/>
      <c r="B58" s="52"/>
      <c r="C58" s="52"/>
      <c r="D58" s="89"/>
      <c r="E58" s="89"/>
      <c r="F58" s="89"/>
      <c r="G58" s="595"/>
      <c r="H58" s="595"/>
      <c r="I58" s="89"/>
      <c r="J58" s="89"/>
      <c r="K58" s="89"/>
      <c r="L58" s="89"/>
      <c r="M58" s="89"/>
      <c r="N58" s="89"/>
      <c r="O58" s="89"/>
      <c r="P58" s="89"/>
      <c r="Q58" s="89"/>
    </row>
    <row r="59" spans="1:17" s="49" customFormat="1" ht="10.5" customHeight="1">
      <c r="A59" s="123"/>
      <c r="B59" s="52"/>
      <c r="C59" s="52"/>
      <c r="D59" s="89"/>
      <c r="E59" s="89"/>
      <c r="F59" s="89"/>
      <c r="G59" s="595"/>
      <c r="H59" s="595"/>
      <c r="I59" s="89"/>
      <c r="J59" s="89"/>
      <c r="K59" s="89"/>
      <c r="L59" s="89"/>
      <c r="M59" s="89"/>
      <c r="N59" s="89"/>
      <c r="O59" s="89"/>
      <c r="P59" s="89"/>
      <c r="Q59" s="89"/>
    </row>
    <row r="60" spans="1:17" s="49" customFormat="1" ht="10.5" customHeight="1">
      <c r="A60" s="123"/>
      <c r="B60" s="52"/>
      <c r="C60" s="52"/>
      <c r="D60" s="89"/>
      <c r="E60" s="89"/>
      <c r="F60" s="89"/>
      <c r="G60" s="595"/>
      <c r="H60" s="595"/>
      <c r="I60" s="89"/>
      <c r="J60" s="89"/>
      <c r="K60" s="89"/>
      <c r="L60" s="89"/>
      <c r="M60" s="89"/>
      <c r="N60" s="89"/>
      <c r="O60" s="89"/>
      <c r="P60" s="89"/>
      <c r="Q60" s="89"/>
    </row>
    <row r="61" spans="1:17" s="49" customFormat="1" ht="10.5" customHeight="1">
      <c r="A61" s="123"/>
      <c r="B61" s="52"/>
      <c r="C61" s="52"/>
      <c r="D61" s="89"/>
      <c r="E61" s="89"/>
      <c r="F61" s="89"/>
      <c r="G61" s="595"/>
      <c r="H61" s="595"/>
      <c r="I61" s="89"/>
      <c r="J61" s="89"/>
      <c r="K61" s="89"/>
      <c r="L61" s="89"/>
      <c r="M61" s="89"/>
      <c r="N61" s="89"/>
      <c r="O61" s="89"/>
      <c r="P61" s="89"/>
      <c r="Q61" s="89"/>
    </row>
    <row r="62" spans="1:30" s="49" customFormat="1" ht="10.5" customHeight="1">
      <c r="A62" s="123"/>
      <c r="B62" s="52"/>
      <c r="C62" s="52"/>
      <c r="D62" s="52"/>
      <c r="E62" s="52"/>
      <c r="F62" s="52"/>
      <c r="G62" s="597"/>
      <c r="H62" s="597"/>
      <c r="I62" s="52"/>
      <c r="J62" s="52"/>
      <c r="K62" s="52"/>
      <c r="L62" s="89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</row>
    <row r="63" spans="1:17" s="49" customFormat="1" ht="10.5" customHeight="1">
      <c r="A63" s="123"/>
      <c r="B63" s="52"/>
      <c r="C63" s="52"/>
      <c r="D63" s="52"/>
      <c r="E63" s="52"/>
      <c r="F63" s="52"/>
      <c r="G63" s="597"/>
      <c r="H63" s="597"/>
      <c r="I63" s="52"/>
      <c r="J63" s="52"/>
      <c r="K63" s="52"/>
      <c r="L63" s="89"/>
      <c r="M63" s="89"/>
      <c r="N63" s="89"/>
      <c r="O63" s="89"/>
      <c r="P63" s="89"/>
      <c r="Q63" s="89"/>
    </row>
    <row r="64" spans="7:17" s="49" customFormat="1" ht="10.5" customHeight="1">
      <c r="G64" s="442"/>
      <c r="H64" s="442"/>
      <c r="L64" s="89"/>
      <c r="M64" s="89"/>
      <c r="N64" s="89"/>
      <c r="O64" s="89"/>
      <c r="P64" s="89"/>
      <c r="Q64" s="89"/>
    </row>
    <row r="65" spans="1:17" s="49" customFormat="1" ht="10.5" customHeight="1">
      <c r="A65" s="162"/>
      <c r="B65" s="52"/>
      <c r="C65" s="52"/>
      <c r="D65" s="770"/>
      <c r="E65" s="770"/>
      <c r="F65" s="770"/>
      <c r="G65" s="770"/>
      <c r="H65" s="770"/>
      <c r="I65" s="52"/>
      <c r="J65" s="52"/>
      <c r="K65" s="52"/>
      <c r="L65" s="52"/>
      <c r="M65" s="52"/>
      <c r="N65" s="52"/>
      <c r="O65" s="52"/>
      <c r="P65" s="52"/>
      <c r="Q65" s="52"/>
    </row>
    <row r="66" spans="1:17" s="49" customFormat="1" ht="10.5" customHeight="1">
      <c r="A66" s="162"/>
      <c r="B66" s="52"/>
      <c r="C66" s="52"/>
      <c r="D66" s="128"/>
      <c r="E66" s="128"/>
      <c r="F66" s="128"/>
      <c r="G66" s="598"/>
      <c r="H66" s="598"/>
      <c r="I66" s="128"/>
      <c r="J66" s="128"/>
      <c r="K66" s="128"/>
      <c r="L66" s="52"/>
      <c r="M66" s="52"/>
      <c r="N66" s="52"/>
      <c r="O66" s="52"/>
      <c r="P66" s="52"/>
      <c r="Q66" s="52"/>
    </row>
    <row r="67" spans="1:17" s="49" customFormat="1" ht="10.5" customHeight="1">
      <c r="A67" s="162"/>
      <c r="B67" s="52"/>
      <c r="C67" s="52"/>
      <c r="D67" s="128"/>
      <c r="E67" s="128"/>
      <c r="F67" s="128"/>
      <c r="G67" s="598"/>
      <c r="H67" s="598"/>
      <c r="I67" s="52"/>
      <c r="J67" s="52"/>
      <c r="K67" s="52"/>
      <c r="L67" s="89"/>
      <c r="M67" s="89"/>
      <c r="N67" s="89"/>
      <c r="O67" s="89"/>
      <c r="P67" s="89"/>
      <c r="Q67" s="89"/>
    </row>
    <row r="68" spans="1:17" s="49" customFormat="1" ht="10.5" customHeight="1">
      <c r="A68" s="162"/>
      <c r="B68" s="52"/>
      <c r="C68" s="52"/>
      <c r="D68" s="52"/>
      <c r="E68" s="52"/>
      <c r="F68" s="52"/>
      <c r="G68" s="597"/>
      <c r="H68" s="597"/>
      <c r="I68" s="52"/>
      <c r="J68" s="52"/>
      <c r="K68" s="52"/>
      <c r="L68" s="89"/>
      <c r="M68" s="89"/>
      <c r="N68" s="89"/>
      <c r="O68" s="89"/>
      <c r="P68" s="89"/>
      <c r="Q68" s="89"/>
    </row>
    <row r="69" spans="7:17" s="49" customFormat="1" ht="10.5" customHeight="1">
      <c r="G69" s="442"/>
      <c r="H69" s="442"/>
      <c r="L69" s="89"/>
      <c r="M69" s="89"/>
      <c r="N69" s="89"/>
      <c r="O69" s="89"/>
      <c r="P69" s="89"/>
      <c r="Q69" s="89"/>
    </row>
    <row r="70" spans="7:17" s="49" customFormat="1" ht="10.5" customHeight="1">
      <c r="G70" s="442"/>
      <c r="H70" s="442"/>
      <c r="L70" s="52"/>
      <c r="M70" s="52"/>
      <c r="N70" s="52"/>
      <c r="O70" s="52"/>
      <c r="P70" s="52"/>
      <c r="Q70" s="52"/>
    </row>
    <row r="71" spans="7:17" s="49" customFormat="1" ht="10.5" customHeight="1">
      <c r="G71" s="442"/>
      <c r="H71" s="442"/>
      <c r="L71" s="89"/>
      <c r="M71" s="89"/>
      <c r="N71" s="89"/>
      <c r="O71" s="89"/>
      <c r="P71" s="89"/>
      <c r="Q71" s="89"/>
    </row>
    <row r="72" spans="7:8" s="49" customFormat="1" ht="10.5" customHeight="1">
      <c r="G72" s="442"/>
      <c r="H72" s="442"/>
    </row>
    <row r="73" spans="12:17" ht="10.5" customHeight="1">
      <c r="L73" s="149"/>
      <c r="M73" s="149"/>
      <c r="N73" s="149"/>
      <c r="O73" s="149"/>
      <c r="P73" s="149"/>
      <c r="Q73" s="149"/>
    </row>
    <row r="74" spans="1:11" ht="10.5" customHeight="1">
      <c r="A74" s="152" t="s">
        <v>274</v>
      </c>
      <c r="B74" s="153" t="s">
        <v>364</v>
      </c>
      <c r="C74" s="144" t="s">
        <v>479</v>
      </c>
      <c r="E74" s="144">
        <v>100</v>
      </c>
      <c r="F74" s="148"/>
      <c r="G74" s="600"/>
      <c r="H74" s="600"/>
      <c r="I74" s="150" t="e">
        <f>H74/D74*100</f>
        <v>#DIV/0!</v>
      </c>
      <c r="J74" s="150">
        <f>H74/E74*100</f>
        <v>0</v>
      </c>
      <c r="K74" s="150" t="e">
        <f>H74/F74*100</f>
        <v>#DIV/0!</v>
      </c>
    </row>
    <row r="75" spans="1:17" ht="10.5" customHeight="1">
      <c r="A75" s="151" t="s">
        <v>34</v>
      </c>
      <c r="B75" s="147" t="s">
        <v>76</v>
      </c>
      <c r="C75" s="145" t="s">
        <v>480</v>
      </c>
      <c r="D75" s="145"/>
      <c r="E75" s="145"/>
      <c r="F75" s="145"/>
      <c r="G75" s="601"/>
      <c r="H75" s="601"/>
      <c r="I75" s="145"/>
      <c r="J75" s="145"/>
      <c r="K75" s="145"/>
      <c r="L75" s="149"/>
      <c r="M75" s="149"/>
      <c r="N75" s="149"/>
      <c r="O75" s="149"/>
      <c r="P75" s="149"/>
      <c r="Q75" s="149"/>
    </row>
    <row r="76" spans="1:11" ht="10.5" customHeight="1">
      <c r="A76" s="152" t="s">
        <v>128</v>
      </c>
      <c r="B76" s="153" t="s">
        <v>381</v>
      </c>
      <c r="C76" s="144" t="s">
        <v>382</v>
      </c>
      <c r="I76" s="150" t="e">
        <f>H76/D76*100</f>
        <v>#DIV/0!</v>
      </c>
      <c r="J76" s="150" t="e">
        <f>H76/E76*100</f>
        <v>#DIV/0!</v>
      </c>
      <c r="K76" s="150" t="e">
        <f>H76/F76*100</f>
        <v>#DIV/0!</v>
      </c>
    </row>
    <row r="77" spans="1:11" ht="10.5" customHeight="1">
      <c r="A77" s="152" t="s">
        <v>129</v>
      </c>
      <c r="B77" s="153" t="s">
        <v>364</v>
      </c>
      <c r="C77" s="144" t="s">
        <v>382</v>
      </c>
      <c r="E77" s="144">
        <v>10</v>
      </c>
      <c r="I77" s="150" t="e">
        <f>H77/D77*100</f>
        <v>#DIV/0!</v>
      </c>
      <c r="J77" s="150">
        <f>H77/E77*100</f>
        <v>0</v>
      </c>
      <c r="K77" s="150" t="e">
        <f>H77/F77*100</f>
        <v>#DIV/0!</v>
      </c>
    </row>
    <row r="78" spans="1:17" ht="10.5" customHeight="1">
      <c r="A78" s="151" t="s">
        <v>130</v>
      </c>
      <c r="B78" s="147" t="s">
        <v>76</v>
      </c>
      <c r="C78" s="145"/>
      <c r="D78" s="145"/>
      <c r="E78" s="145"/>
      <c r="F78" s="145"/>
      <c r="G78" s="601"/>
      <c r="H78" s="601"/>
      <c r="I78" s="145"/>
      <c r="J78" s="145"/>
      <c r="K78" s="145"/>
      <c r="L78" s="149"/>
      <c r="M78" s="149"/>
      <c r="N78" s="149"/>
      <c r="O78" s="149"/>
      <c r="P78" s="149"/>
      <c r="Q78" s="149"/>
    </row>
    <row r="80" spans="12:17" ht="10.5" customHeight="1">
      <c r="L80" s="150"/>
      <c r="M80" s="150"/>
      <c r="N80" s="150"/>
      <c r="O80" s="150"/>
      <c r="P80" s="150"/>
      <c r="Q80" s="150"/>
    </row>
    <row r="81" spans="12:17" ht="10.5" customHeight="1">
      <c r="L81" s="149"/>
      <c r="M81" s="149"/>
      <c r="N81" s="149"/>
      <c r="O81" s="149"/>
      <c r="P81" s="149"/>
      <c r="Q81" s="149"/>
    </row>
    <row r="82" spans="1:11" ht="10.5" customHeight="1">
      <c r="A82" s="152" t="s">
        <v>8</v>
      </c>
      <c r="B82" s="146" t="s">
        <v>349</v>
      </c>
      <c r="C82" s="144" t="s">
        <v>350</v>
      </c>
      <c r="I82" s="150" t="e">
        <f>H82/D82*100</f>
        <v>#DIV/0!</v>
      </c>
      <c r="J82" s="150" t="e">
        <f>H82/E82*100</f>
        <v>#DIV/0!</v>
      </c>
      <c r="K82" s="150" t="e">
        <f>H82/F82*100</f>
        <v>#DIV/0!</v>
      </c>
    </row>
    <row r="83" spans="1:11" ht="10.5" customHeight="1">
      <c r="A83" s="151" t="s">
        <v>119</v>
      </c>
      <c r="B83" s="147" t="s">
        <v>120</v>
      </c>
      <c r="C83" s="145" t="s">
        <v>186</v>
      </c>
      <c r="D83" s="145"/>
      <c r="E83" s="145"/>
      <c r="F83" s="145"/>
      <c r="G83" s="602"/>
      <c r="H83" s="602"/>
      <c r="I83" s="154" t="e">
        <f>H83/D83*100</f>
        <v>#DIV/0!</v>
      </c>
      <c r="J83" s="154" t="e">
        <f>H83/E83*100</f>
        <v>#DIV/0!</v>
      </c>
      <c r="K83" s="154" t="e">
        <f>H83/F83*100</f>
        <v>#DIV/0!</v>
      </c>
    </row>
    <row r="96" ht="10.5" customHeight="1">
      <c r="D96" s="144" t="s">
        <v>279</v>
      </c>
    </row>
  </sheetData>
  <sheetProtection/>
  <mergeCells count="11">
    <mergeCell ref="B1:D1"/>
    <mergeCell ref="B2:D2"/>
    <mergeCell ref="D3:H3"/>
    <mergeCell ref="D65:H65"/>
    <mergeCell ref="R4:V4"/>
    <mergeCell ref="A32:A39"/>
    <mergeCell ref="A40:A42"/>
    <mergeCell ref="A6:A9"/>
    <mergeCell ref="A10:A13"/>
    <mergeCell ref="A14:A20"/>
    <mergeCell ref="A21:A27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&amp;L&amp;"Arial Mon,Regular"&amp;8&amp;USection 10.Industry</oddHeader>
    <oddFooter>&amp;L&amp;18 37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1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0.375" style="73" customWidth="1"/>
    <col min="2" max="2" width="28.875" style="73" customWidth="1"/>
    <col min="3" max="3" width="26.00390625" style="73" customWidth="1"/>
    <col min="4" max="4" width="7.875" style="73" customWidth="1"/>
    <col min="5" max="5" width="7.00390625" style="73" customWidth="1"/>
    <col min="6" max="6" width="8.875" style="73" customWidth="1"/>
    <col min="7" max="7" width="9.375" style="73" customWidth="1"/>
    <col min="8" max="8" width="9.625" style="73" customWidth="1"/>
    <col min="9" max="9" width="0.2421875" style="73" hidden="1" customWidth="1"/>
    <col min="10" max="10" width="9.25390625" style="73" customWidth="1"/>
    <col min="11" max="11" width="8.125" style="73" customWidth="1"/>
    <col min="12" max="12" width="8.375" style="73" customWidth="1"/>
    <col min="13" max="13" width="8.125" style="73" customWidth="1"/>
    <col min="14" max="14" width="1.37890625" style="73" customWidth="1"/>
    <col min="15" max="15" width="11.375" style="73" customWidth="1"/>
    <col min="16" max="16" width="11.125" style="73" customWidth="1"/>
    <col min="17" max="17" width="21.875" style="49" customWidth="1"/>
    <col min="18" max="18" width="21.875" style="73" customWidth="1"/>
    <col min="19" max="16384" width="9.125" style="64" customWidth="1"/>
  </cols>
  <sheetData>
    <row r="1" spans="3:12" ht="12.75" customHeight="1">
      <c r="C1" s="109" t="s">
        <v>515</v>
      </c>
      <c r="F1" s="109"/>
      <c r="G1" s="82"/>
      <c r="H1" s="82"/>
      <c r="I1" s="82"/>
      <c r="J1" s="82"/>
      <c r="K1" s="82"/>
      <c r="L1" s="82"/>
    </row>
    <row r="2" spans="3:12" ht="12.75" customHeight="1">
      <c r="C2" s="179" t="s">
        <v>516</v>
      </c>
      <c r="F2" s="109"/>
      <c r="G2" s="82"/>
      <c r="H2" s="82"/>
      <c r="I2" s="82"/>
      <c r="J2" s="82"/>
      <c r="K2" s="82"/>
      <c r="L2" s="82"/>
    </row>
    <row r="3" spans="5:14" ht="12" customHeight="1">
      <c r="E3" s="77"/>
      <c r="F3" s="106"/>
      <c r="G3" s="106"/>
      <c r="H3" s="106"/>
      <c r="I3" s="106"/>
      <c r="J3" s="106"/>
      <c r="K3" s="106"/>
      <c r="N3" s="73" t="s">
        <v>279</v>
      </c>
    </row>
    <row r="4" spans="1:27" ht="11.25" customHeight="1">
      <c r="A4" s="76"/>
      <c r="B4" s="176" t="s">
        <v>452</v>
      </c>
      <c r="C4" s="135"/>
      <c r="D4" s="135" t="s">
        <v>18</v>
      </c>
      <c r="E4" s="110" t="s">
        <v>87</v>
      </c>
      <c r="F4" s="136" t="s">
        <v>453</v>
      </c>
      <c r="G4" s="760"/>
      <c r="H4" s="760"/>
      <c r="I4" s="174"/>
      <c r="J4" s="175"/>
      <c r="K4" s="136"/>
      <c r="L4" s="136"/>
      <c r="M4" s="135"/>
      <c r="O4" s="620"/>
      <c r="P4" s="76"/>
      <c r="Q4" s="52"/>
      <c r="R4" s="76"/>
      <c r="S4" s="70"/>
      <c r="T4" s="70"/>
      <c r="U4" s="70"/>
      <c r="V4" s="70"/>
      <c r="W4" s="70"/>
      <c r="X4" s="70"/>
      <c r="Y4" s="70"/>
      <c r="Z4" s="70"/>
      <c r="AA4" s="70"/>
    </row>
    <row r="5" spans="1:27" ht="11.25" customHeight="1">
      <c r="A5" s="76"/>
      <c r="B5" s="177" t="s">
        <v>454</v>
      </c>
      <c r="C5" s="54"/>
      <c r="D5" s="54" t="s">
        <v>455</v>
      </c>
      <c r="E5" s="160" t="s">
        <v>341</v>
      </c>
      <c r="F5" s="157" t="s">
        <v>504</v>
      </c>
      <c r="G5" s="158">
        <v>2013</v>
      </c>
      <c r="H5" s="158">
        <v>2014</v>
      </c>
      <c r="I5" s="158">
        <v>2014</v>
      </c>
      <c r="J5" s="158">
        <v>2015</v>
      </c>
      <c r="K5" s="157" t="s">
        <v>970</v>
      </c>
      <c r="L5" s="157" t="s">
        <v>969</v>
      </c>
      <c r="M5" s="130"/>
      <c r="O5" s="76"/>
      <c r="P5" s="76"/>
      <c r="Q5" s="52"/>
      <c r="R5" s="76"/>
      <c r="S5" s="70"/>
      <c r="T5" s="70"/>
      <c r="U5" s="70"/>
      <c r="V5" s="70"/>
      <c r="W5" s="70"/>
      <c r="X5" s="70"/>
      <c r="Y5" s="70"/>
      <c r="Z5" s="70"/>
      <c r="AA5" s="70"/>
    </row>
    <row r="6" spans="1:27" ht="9.75" customHeight="1">
      <c r="A6" s="76"/>
      <c r="B6" s="177" t="s">
        <v>226</v>
      </c>
      <c r="C6" s="54"/>
      <c r="D6" s="54"/>
      <c r="E6" s="157"/>
      <c r="F6" s="160" t="s">
        <v>20</v>
      </c>
      <c r="G6" s="157" t="s">
        <v>254</v>
      </c>
      <c r="H6" s="157" t="s">
        <v>254</v>
      </c>
      <c r="I6" s="157" t="s">
        <v>254</v>
      </c>
      <c r="J6" s="157" t="s">
        <v>254</v>
      </c>
      <c r="K6" s="157" t="s">
        <v>254</v>
      </c>
      <c r="L6" s="157" t="s">
        <v>254</v>
      </c>
      <c r="M6" s="49" t="s">
        <v>520</v>
      </c>
      <c r="O6" s="363"/>
      <c r="P6" s="76"/>
      <c r="Q6" s="52"/>
      <c r="R6" s="76"/>
      <c r="S6" s="70"/>
      <c r="T6" s="70"/>
      <c r="U6" s="70"/>
      <c r="V6" s="70"/>
      <c r="W6" s="70"/>
      <c r="X6" s="70"/>
      <c r="Y6" s="70"/>
      <c r="Z6" s="70"/>
      <c r="AA6" s="70"/>
    </row>
    <row r="7" spans="1:27" ht="12" customHeight="1">
      <c r="A7" s="76"/>
      <c r="B7" s="50"/>
      <c r="C7" s="90"/>
      <c r="D7" s="90"/>
      <c r="E7" s="90"/>
      <c r="F7" s="137" t="s">
        <v>312</v>
      </c>
      <c r="G7" s="134" t="s">
        <v>505</v>
      </c>
      <c r="H7" s="134" t="s">
        <v>505</v>
      </c>
      <c r="I7" s="134" t="s">
        <v>505</v>
      </c>
      <c r="J7" s="134" t="s">
        <v>505</v>
      </c>
      <c r="K7" s="134" t="s">
        <v>506</v>
      </c>
      <c r="L7" s="134" t="s">
        <v>506</v>
      </c>
      <c r="M7" s="90"/>
      <c r="O7" s="76"/>
      <c r="P7" s="76"/>
      <c r="Q7" s="52"/>
      <c r="R7" s="76"/>
      <c r="S7" s="70"/>
      <c r="T7" s="70"/>
      <c r="U7" s="70"/>
      <c r="V7" s="70"/>
      <c r="W7" s="70"/>
      <c r="X7" s="70"/>
      <c r="Y7" s="70"/>
      <c r="Z7" s="70"/>
      <c r="AA7" s="70"/>
    </row>
    <row r="8" spans="2:27" ht="9.75" customHeight="1">
      <c r="B8" s="104" t="s">
        <v>118</v>
      </c>
      <c r="C8" s="103" t="s">
        <v>276</v>
      </c>
      <c r="D8" s="104"/>
      <c r="E8" s="82"/>
      <c r="F8" s="82"/>
      <c r="G8" s="91"/>
      <c r="H8" s="91"/>
      <c r="I8" s="91"/>
      <c r="J8" s="91"/>
      <c r="K8" s="82"/>
      <c r="L8" s="82"/>
      <c r="M8" s="82"/>
      <c r="O8" s="76"/>
      <c r="P8" s="76"/>
      <c r="Q8" s="94"/>
      <c r="R8" s="1219"/>
      <c r="S8" s="70"/>
      <c r="T8" s="70"/>
      <c r="U8" s="70"/>
      <c r="V8" s="70"/>
      <c r="W8" s="70"/>
      <c r="X8" s="70"/>
      <c r="Y8" s="70"/>
      <c r="Z8" s="70"/>
      <c r="AA8" s="70"/>
    </row>
    <row r="9" spans="2:27" ht="9.75" customHeight="1">
      <c r="B9" s="49" t="s">
        <v>313</v>
      </c>
      <c r="C9" s="51" t="s">
        <v>314</v>
      </c>
      <c r="D9" s="49" t="s">
        <v>105</v>
      </c>
      <c r="E9" s="75" t="s">
        <v>102</v>
      </c>
      <c r="F9" s="101">
        <v>300100</v>
      </c>
      <c r="G9" s="91">
        <v>24869.287</v>
      </c>
      <c r="H9" s="91">
        <v>25008.8</v>
      </c>
      <c r="I9" s="91">
        <v>25008.8</v>
      </c>
      <c r="J9" s="100">
        <v>25143.8785</v>
      </c>
      <c r="K9" s="91">
        <v>23532.6416</v>
      </c>
      <c r="L9" s="91">
        <v>24855.7825</v>
      </c>
      <c r="M9" s="91">
        <v>105.62257702509692</v>
      </c>
      <c r="O9" s="87"/>
      <c r="P9" s="87"/>
      <c r="Q9" s="52"/>
      <c r="R9" s="1220"/>
      <c r="S9" s="70"/>
      <c r="T9" s="70"/>
      <c r="U9" s="70"/>
      <c r="V9" s="70"/>
      <c r="W9" s="70"/>
      <c r="X9" s="70"/>
      <c r="Y9" s="70"/>
      <c r="Z9" s="70"/>
      <c r="AA9" s="70"/>
    </row>
    <row r="10" spans="2:27" ht="11.25" customHeight="1">
      <c r="B10" s="49" t="s">
        <v>315</v>
      </c>
      <c r="C10" s="51" t="s">
        <v>316</v>
      </c>
      <c r="D10" s="49" t="s">
        <v>105</v>
      </c>
      <c r="E10" s="75" t="s">
        <v>102</v>
      </c>
      <c r="F10" s="101">
        <v>617700</v>
      </c>
      <c r="G10" s="91">
        <v>26687.110800000002</v>
      </c>
      <c r="H10" s="91">
        <v>27782.6</v>
      </c>
      <c r="I10" s="91">
        <v>27782.6</v>
      </c>
      <c r="J10" s="100">
        <v>28648.925999999996</v>
      </c>
      <c r="K10" s="91">
        <v>26787.1782</v>
      </c>
      <c r="L10" s="91">
        <v>35011.236000000004</v>
      </c>
      <c r="M10" s="91">
        <v>130.7014711986349</v>
      </c>
      <c r="O10" s="87"/>
      <c r="P10" s="87"/>
      <c r="Q10" s="52"/>
      <c r="R10" s="1220"/>
      <c r="S10" s="70"/>
      <c r="T10" s="70"/>
      <c r="U10" s="70"/>
      <c r="V10" s="70"/>
      <c r="W10" s="70"/>
      <c r="X10" s="70"/>
      <c r="Y10" s="70"/>
      <c r="Z10" s="70"/>
      <c r="AA10" s="70"/>
    </row>
    <row r="11" spans="2:27" ht="11.25" customHeight="1">
      <c r="B11" s="49" t="s">
        <v>317</v>
      </c>
      <c r="C11" s="51" t="s">
        <v>319</v>
      </c>
      <c r="D11" s="49" t="s">
        <v>318</v>
      </c>
      <c r="E11" s="75" t="s">
        <v>104</v>
      </c>
      <c r="F11" s="101">
        <v>3966000</v>
      </c>
      <c r="G11" s="91">
        <v>20623.2</v>
      </c>
      <c r="H11" s="91">
        <v>24985.8</v>
      </c>
      <c r="I11" s="91">
        <v>24985.8</v>
      </c>
      <c r="J11" s="100">
        <v>27762</v>
      </c>
      <c r="K11" s="91">
        <v>20226.6</v>
      </c>
      <c r="L11" s="91">
        <v>3966</v>
      </c>
      <c r="M11" s="91">
        <v>19.607843137254903</v>
      </c>
      <c r="O11" s="87"/>
      <c r="P11" s="87"/>
      <c r="Q11" s="52"/>
      <c r="R11" s="1220"/>
      <c r="S11" s="70"/>
      <c r="T11" s="70"/>
      <c r="U11" s="70"/>
      <c r="V11" s="70"/>
      <c r="W11" s="70"/>
      <c r="X11" s="70"/>
      <c r="Y11" s="70"/>
      <c r="Z11" s="70"/>
      <c r="AA11" s="70"/>
    </row>
    <row r="12" spans="2:27" ht="10.5" customHeight="1">
      <c r="B12" s="49" t="s">
        <v>320</v>
      </c>
      <c r="C12" s="51" t="s">
        <v>321</v>
      </c>
      <c r="D12" s="49" t="s">
        <v>318</v>
      </c>
      <c r="E12" s="75" t="s">
        <v>104</v>
      </c>
      <c r="F12" s="101">
        <v>160000</v>
      </c>
      <c r="G12" s="91">
        <v>8976</v>
      </c>
      <c r="H12" s="91">
        <v>16528</v>
      </c>
      <c r="I12" s="91">
        <v>16528</v>
      </c>
      <c r="J12" s="100">
        <v>16640</v>
      </c>
      <c r="K12" s="91">
        <v>15952</v>
      </c>
      <c r="L12" s="91">
        <v>11328</v>
      </c>
      <c r="M12" s="91">
        <v>71.01303911735206</v>
      </c>
      <c r="O12" s="87"/>
      <c r="P12" s="87"/>
      <c r="Q12" s="52"/>
      <c r="R12" s="1220"/>
      <c r="S12" s="70"/>
      <c r="T12" s="70"/>
      <c r="U12" s="70"/>
      <c r="V12" s="70"/>
      <c r="W12" s="70"/>
      <c r="X12" s="70"/>
      <c r="Y12" s="70"/>
      <c r="Z12" s="70"/>
      <c r="AA12" s="70"/>
    </row>
    <row r="13" spans="2:27" ht="10.5" customHeight="1">
      <c r="B13" s="49" t="s">
        <v>322</v>
      </c>
      <c r="C13" s="51" t="s">
        <v>323</v>
      </c>
      <c r="D13" s="49" t="s">
        <v>105</v>
      </c>
      <c r="E13" s="75" t="s">
        <v>102</v>
      </c>
      <c r="F13" s="101">
        <v>227000</v>
      </c>
      <c r="G13" s="91">
        <v>0</v>
      </c>
      <c r="H13" s="91">
        <v>0</v>
      </c>
      <c r="I13" s="91">
        <v>0</v>
      </c>
      <c r="J13" s="100">
        <v>0</v>
      </c>
      <c r="K13" s="91">
        <v>0</v>
      </c>
      <c r="L13" s="91">
        <v>0</v>
      </c>
      <c r="M13" s="91"/>
      <c r="O13" s="1221"/>
      <c r="P13" s="76"/>
      <c r="Q13" s="52"/>
      <c r="R13" s="1220"/>
      <c r="S13" s="70"/>
      <c r="T13" s="70"/>
      <c r="U13" s="70"/>
      <c r="V13" s="70"/>
      <c r="W13" s="70"/>
      <c r="X13" s="70"/>
      <c r="Y13" s="70"/>
      <c r="Z13" s="70"/>
      <c r="AA13" s="70"/>
    </row>
    <row r="14" spans="2:27" ht="10.5" customHeight="1">
      <c r="B14" s="49" t="s">
        <v>324</v>
      </c>
      <c r="C14" s="51" t="s">
        <v>325</v>
      </c>
      <c r="D14" s="49" t="s">
        <v>105</v>
      </c>
      <c r="E14" s="75" t="s">
        <v>102</v>
      </c>
      <c r="F14" s="101">
        <v>300000</v>
      </c>
      <c r="G14" s="91">
        <v>5250</v>
      </c>
      <c r="H14" s="91">
        <v>14490</v>
      </c>
      <c r="I14" s="91">
        <v>14490</v>
      </c>
      <c r="J14" s="100">
        <v>14790.000000000002</v>
      </c>
      <c r="K14" s="91">
        <v>14190.000000000002</v>
      </c>
      <c r="L14" s="91">
        <v>12660</v>
      </c>
      <c r="M14" s="91">
        <v>89.21775898520083</v>
      </c>
      <c r="O14" s="87"/>
      <c r="P14" s="76"/>
      <c r="Q14" s="52"/>
      <c r="R14" s="1220"/>
      <c r="S14" s="70"/>
      <c r="T14" s="70"/>
      <c r="U14" s="70"/>
      <c r="V14" s="70"/>
      <c r="W14" s="70"/>
      <c r="X14" s="70"/>
      <c r="Y14" s="70"/>
      <c r="Z14" s="70"/>
      <c r="AA14" s="70"/>
    </row>
    <row r="15" spans="2:27" ht="10.5" customHeight="1">
      <c r="B15" s="49" t="s">
        <v>143</v>
      </c>
      <c r="C15" s="51"/>
      <c r="D15" s="49" t="s">
        <v>105</v>
      </c>
      <c r="E15" s="75" t="s">
        <v>102</v>
      </c>
      <c r="F15" s="101">
        <v>1900000</v>
      </c>
      <c r="G15" s="91">
        <v>74100</v>
      </c>
      <c r="H15" s="91">
        <v>0</v>
      </c>
      <c r="I15" s="91">
        <v>0</v>
      </c>
      <c r="J15" s="100">
        <v>0</v>
      </c>
      <c r="K15" s="91">
        <v>0</v>
      </c>
      <c r="L15" s="91">
        <v>0</v>
      </c>
      <c r="M15" s="91"/>
      <c r="O15" s="1221"/>
      <c r="P15" s="52"/>
      <c r="Q15" s="52"/>
      <c r="R15" s="1220"/>
      <c r="S15" s="70"/>
      <c r="T15" s="70"/>
      <c r="U15" s="70"/>
      <c r="V15" s="70"/>
      <c r="W15" s="70"/>
      <c r="X15" s="70"/>
      <c r="Y15" s="70"/>
      <c r="Z15" s="70"/>
      <c r="AA15" s="70"/>
    </row>
    <row r="16" spans="2:27" ht="10.5" customHeight="1">
      <c r="B16" s="49" t="s">
        <v>144</v>
      </c>
      <c r="C16" s="51"/>
      <c r="D16" s="49" t="s">
        <v>105</v>
      </c>
      <c r="E16" s="75" t="s">
        <v>102</v>
      </c>
      <c r="F16" s="101">
        <v>1400000</v>
      </c>
      <c r="G16" s="91">
        <v>0</v>
      </c>
      <c r="H16" s="91">
        <v>0</v>
      </c>
      <c r="I16" s="91">
        <v>0</v>
      </c>
      <c r="J16" s="100">
        <v>0</v>
      </c>
      <c r="K16" s="91">
        <v>0</v>
      </c>
      <c r="L16" s="91">
        <v>0</v>
      </c>
      <c r="M16" s="91"/>
      <c r="O16" s="1221"/>
      <c r="P16" s="52"/>
      <c r="Q16" s="52"/>
      <c r="R16" s="1220"/>
      <c r="S16" s="70"/>
      <c r="T16" s="70"/>
      <c r="U16" s="70"/>
      <c r="V16" s="70"/>
      <c r="W16" s="70"/>
      <c r="X16" s="70"/>
      <c r="Y16" s="70"/>
      <c r="Z16" s="70"/>
      <c r="AA16" s="70"/>
    </row>
    <row r="17" spans="2:27" ht="10.5" customHeight="1">
      <c r="B17" s="49" t="s">
        <v>145</v>
      </c>
      <c r="C17" s="51"/>
      <c r="D17" s="49" t="s">
        <v>105</v>
      </c>
      <c r="E17" s="75" t="s">
        <v>102</v>
      </c>
      <c r="F17" s="101">
        <v>1400000</v>
      </c>
      <c r="G17" s="91">
        <v>0</v>
      </c>
      <c r="H17" s="91">
        <v>0</v>
      </c>
      <c r="I17" s="91">
        <v>0</v>
      </c>
      <c r="J17" s="100">
        <v>0</v>
      </c>
      <c r="K17" s="91">
        <v>0</v>
      </c>
      <c r="L17" s="91">
        <v>0</v>
      </c>
      <c r="M17" s="91"/>
      <c r="O17" s="1221"/>
      <c r="P17" s="76"/>
      <c r="Q17" s="52"/>
      <c r="R17" s="1220"/>
      <c r="S17" s="70"/>
      <c r="T17" s="70"/>
      <c r="U17" s="70"/>
      <c r="V17" s="70"/>
      <c r="W17" s="70"/>
      <c r="X17" s="70"/>
      <c r="Y17" s="70"/>
      <c r="Z17" s="70"/>
      <c r="AA17" s="70"/>
    </row>
    <row r="18" spans="2:27" ht="9.75" customHeight="1">
      <c r="B18" s="49" t="s">
        <v>146</v>
      </c>
      <c r="C18" s="51"/>
      <c r="D18" s="49" t="s">
        <v>105</v>
      </c>
      <c r="E18" s="75" t="s">
        <v>102</v>
      </c>
      <c r="F18" s="101">
        <v>700000</v>
      </c>
      <c r="G18" s="91">
        <v>4900</v>
      </c>
      <c r="H18" s="91">
        <v>0</v>
      </c>
      <c r="I18" s="91">
        <v>0</v>
      </c>
      <c r="J18" s="100">
        <v>0</v>
      </c>
      <c r="K18" s="91">
        <v>0</v>
      </c>
      <c r="L18" s="91">
        <v>0</v>
      </c>
      <c r="M18" s="91"/>
      <c r="O18" s="1221"/>
      <c r="P18" s="52"/>
      <c r="Q18" s="52"/>
      <c r="R18" s="1220"/>
      <c r="S18" s="70"/>
      <c r="T18" s="70"/>
      <c r="U18" s="70"/>
      <c r="V18" s="70"/>
      <c r="W18" s="70"/>
      <c r="X18" s="70"/>
      <c r="Y18" s="70"/>
      <c r="Z18" s="70"/>
      <c r="AA18" s="70"/>
    </row>
    <row r="19" spans="2:27" ht="11.25" customHeight="1">
      <c r="B19" s="49" t="s">
        <v>116</v>
      </c>
      <c r="C19" s="95" t="s">
        <v>332</v>
      </c>
      <c r="D19" s="95"/>
      <c r="E19" s="74"/>
      <c r="F19" s="113"/>
      <c r="G19" s="114">
        <v>165405.5978</v>
      </c>
      <c r="H19" s="114">
        <v>108795.2</v>
      </c>
      <c r="I19" s="114">
        <v>108795.2</v>
      </c>
      <c r="J19" s="100">
        <v>112984.8045</v>
      </c>
      <c r="K19" s="114">
        <v>100688.4198</v>
      </c>
      <c r="L19" s="114">
        <v>87821.0185</v>
      </c>
      <c r="M19" s="114">
        <v>87.22057479344811</v>
      </c>
      <c r="O19" s="1221"/>
      <c r="P19" s="76"/>
      <c r="Q19" s="52"/>
      <c r="R19" s="1220"/>
      <c r="S19" s="70"/>
      <c r="T19" s="70"/>
      <c r="U19" s="70"/>
      <c r="V19" s="70"/>
      <c r="W19" s="70"/>
      <c r="X19" s="70"/>
      <c r="Y19" s="70"/>
      <c r="Z19" s="70"/>
      <c r="AA19" s="70"/>
    </row>
    <row r="20" spans="2:27" ht="10.5" customHeight="1">
      <c r="B20" s="111" t="s">
        <v>434</v>
      </c>
      <c r="C20" s="103" t="s">
        <v>277</v>
      </c>
      <c r="D20" s="104"/>
      <c r="E20" s="82"/>
      <c r="F20" s="82"/>
      <c r="G20" s="115"/>
      <c r="H20" s="115"/>
      <c r="I20" s="115"/>
      <c r="J20" s="181"/>
      <c r="K20" s="115"/>
      <c r="L20" s="91"/>
      <c r="M20" s="114"/>
      <c r="O20" s="1221"/>
      <c r="P20" s="76"/>
      <c r="Q20" s="94"/>
      <c r="R20" s="1219"/>
      <c r="S20" s="70"/>
      <c r="T20" s="70"/>
      <c r="U20" s="70"/>
      <c r="V20" s="70"/>
      <c r="W20" s="70"/>
      <c r="X20" s="70"/>
      <c r="Y20" s="70"/>
      <c r="Z20" s="70"/>
      <c r="AA20" s="70"/>
    </row>
    <row r="21" spans="2:27" ht="12" customHeight="1">
      <c r="B21" s="49" t="s">
        <v>398</v>
      </c>
      <c r="C21" s="51" t="s">
        <v>399</v>
      </c>
      <c r="D21" s="111" t="s">
        <v>499</v>
      </c>
      <c r="E21" s="75" t="s">
        <v>358</v>
      </c>
      <c r="F21" s="101">
        <v>17000</v>
      </c>
      <c r="G21" s="91">
        <v>4097</v>
      </c>
      <c r="H21" s="91">
        <v>16150</v>
      </c>
      <c r="I21" s="91">
        <v>16150</v>
      </c>
      <c r="J21" s="100">
        <v>22185</v>
      </c>
      <c r="K21" s="91">
        <v>21335</v>
      </c>
      <c r="L21" s="91">
        <v>20111</v>
      </c>
      <c r="M21" s="91">
        <v>94.26294820717132</v>
      </c>
      <c r="O21" s="87"/>
      <c r="P21" s="87"/>
      <c r="Q21" s="52"/>
      <c r="R21" s="1220"/>
      <c r="S21" s="70"/>
      <c r="T21" s="70"/>
      <c r="U21" s="70"/>
      <c r="V21" s="70"/>
      <c r="W21" s="70"/>
      <c r="X21" s="70"/>
      <c r="Y21" s="70"/>
      <c r="Z21" s="70"/>
      <c r="AA21" s="70"/>
    </row>
    <row r="22" spans="2:27" ht="10.5" customHeight="1">
      <c r="B22" s="49" t="s">
        <v>400</v>
      </c>
      <c r="C22" s="51" t="s">
        <v>403</v>
      </c>
      <c r="D22" s="111" t="s">
        <v>105</v>
      </c>
      <c r="E22" s="75" t="s">
        <v>102</v>
      </c>
      <c r="F22" s="101">
        <v>30000</v>
      </c>
      <c r="G22" s="91">
        <v>0</v>
      </c>
      <c r="H22" s="91">
        <v>0</v>
      </c>
      <c r="I22" s="91">
        <v>0</v>
      </c>
      <c r="J22" s="100">
        <v>0</v>
      </c>
      <c r="K22" s="91">
        <v>0</v>
      </c>
      <c r="L22" s="91"/>
      <c r="M22" s="91"/>
      <c r="O22" s="1221"/>
      <c r="P22" s="87"/>
      <c r="Q22" s="52"/>
      <c r="R22" s="1220"/>
      <c r="S22" s="70"/>
      <c r="T22" s="70"/>
      <c r="U22" s="70"/>
      <c r="V22" s="70"/>
      <c r="W22" s="70"/>
      <c r="X22" s="70"/>
      <c r="Y22" s="70"/>
      <c r="Z22" s="70"/>
      <c r="AA22" s="70"/>
    </row>
    <row r="23" spans="2:27" ht="11.25" customHeight="1">
      <c r="B23" s="49" t="s">
        <v>404</v>
      </c>
      <c r="C23" s="51" t="s">
        <v>117</v>
      </c>
      <c r="D23" s="111" t="s">
        <v>499</v>
      </c>
      <c r="E23" s="75" t="s">
        <v>358</v>
      </c>
      <c r="F23" s="101">
        <v>1200</v>
      </c>
      <c r="G23" s="91">
        <v>0</v>
      </c>
      <c r="H23" s="91">
        <v>0</v>
      </c>
      <c r="I23" s="91">
        <v>0</v>
      </c>
      <c r="J23" s="100">
        <v>0</v>
      </c>
      <c r="K23" s="91">
        <v>0</v>
      </c>
      <c r="L23" s="91">
        <v>0</v>
      </c>
      <c r="M23" s="91"/>
      <c r="O23" s="1221"/>
      <c r="P23" s="76"/>
      <c r="Q23" s="52"/>
      <c r="R23" s="1220"/>
      <c r="S23" s="70"/>
      <c r="T23" s="70"/>
      <c r="U23" s="70"/>
      <c r="V23" s="70"/>
      <c r="W23" s="70"/>
      <c r="X23" s="70"/>
      <c r="Y23" s="70"/>
      <c r="Z23" s="70"/>
      <c r="AA23" s="70"/>
    </row>
    <row r="24" spans="2:27" ht="11.25" customHeight="1">
      <c r="B24" s="49" t="s">
        <v>405</v>
      </c>
      <c r="C24" s="51" t="s">
        <v>52</v>
      </c>
      <c r="D24" s="111" t="s">
        <v>499</v>
      </c>
      <c r="E24" s="75" t="s">
        <v>358</v>
      </c>
      <c r="F24" s="101">
        <v>18000</v>
      </c>
      <c r="G24" s="91">
        <v>0</v>
      </c>
      <c r="H24" s="91">
        <v>0</v>
      </c>
      <c r="I24" s="91">
        <v>0</v>
      </c>
      <c r="J24" s="100">
        <v>0</v>
      </c>
      <c r="K24" s="91">
        <v>0</v>
      </c>
      <c r="L24" s="91">
        <v>0</v>
      </c>
      <c r="M24" s="91"/>
      <c r="O24" s="1221"/>
      <c r="P24" s="76"/>
      <c r="Q24" s="52"/>
      <c r="R24" s="1220"/>
      <c r="S24" s="70"/>
      <c r="T24" s="70"/>
      <c r="U24" s="70"/>
      <c r="V24" s="70"/>
      <c r="W24" s="70"/>
      <c r="X24" s="70"/>
      <c r="Y24" s="70"/>
      <c r="Z24" s="70"/>
      <c r="AA24" s="70"/>
    </row>
    <row r="25" spans="2:27" ht="11.25" customHeight="1">
      <c r="B25" s="49" t="s">
        <v>77</v>
      </c>
      <c r="C25" s="51" t="s">
        <v>223</v>
      </c>
      <c r="D25" s="49" t="s">
        <v>172</v>
      </c>
      <c r="E25" s="75" t="s">
        <v>359</v>
      </c>
      <c r="F25" s="101">
        <v>400000</v>
      </c>
      <c r="G25" s="91">
        <v>16440</v>
      </c>
      <c r="H25" s="91">
        <v>57080</v>
      </c>
      <c r="I25" s="91">
        <v>57080</v>
      </c>
      <c r="J25" s="100">
        <v>60800</v>
      </c>
      <c r="K25" s="91">
        <v>28000</v>
      </c>
      <c r="L25" s="91">
        <v>61360</v>
      </c>
      <c r="M25" s="91">
        <v>219.14285714285714</v>
      </c>
      <c r="O25" s="1221"/>
      <c r="P25" s="76"/>
      <c r="Q25" s="52"/>
      <c r="R25" s="1220"/>
      <c r="S25" s="70"/>
      <c r="T25" s="70"/>
      <c r="U25" s="70"/>
      <c r="V25" s="70"/>
      <c r="W25" s="70"/>
      <c r="X25" s="70"/>
      <c r="Y25" s="70"/>
      <c r="Z25" s="70"/>
      <c r="AA25" s="70"/>
    </row>
    <row r="26" spans="2:27" ht="10.5" customHeight="1">
      <c r="B26" s="49" t="s">
        <v>495</v>
      </c>
      <c r="C26" s="51"/>
      <c r="D26" s="111" t="s">
        <v>493</v>
      </c>
      <c r="E26" s="75" t="s">
        <v>494</v>
      </c>
      <c r="F26" s="101">
        <v>70000</v>
      </c>
      <c r="G26" s="91">
        <v>0</v>
      </c>
      <c r="H26" s="91">
        <v>27300</v>
      </c>
      <c r="I26" s="91">
        <v>27300</v>
      </c>
      <c r="J26" s="100">
        <v>39550</v>
      </c>
      <c r="K26" s="91">
        <v>12600</v>
      </c>
      <c r="L26" s="91">
        <v>15750</v>
      </c>
      <c r="M26" s="91">
        <v>125</v>
      </c>
      <c r="O26" s="1221"/>
      <c r="P26" s="76"/>
      <c r="Q26" s="52"/>
      <c r="R26" s="1220"/>
      <c r="S26" s="70"/>
      <c r="T26" s="70"/>
      <c r="U26" s="70"/>
      <c r="V26" s="70"/>
      <c r="W26" s="70"/>
      <c r="X26" s="70"/>
      <c r="Y26" s="70"/>
      <c r="Z26" s="70"/>
      <c r="AA26" s="70"/>
    </row>
    <row r="27" spans="2:27" ht="12" customHeight="1">
      <c r="B27" s="49" t="s">
        <v>45</v>
      </c>
      <c r="C27" s="95" t="s">
        <v>148</v>
      </c>
      <c r="D27" s="95"/>
      <c r="E27" s="74"/>
      <c r="F27" s="113"/>
      <c r="G27" s="114">
        <v>20537</v>
      </c>
      <c r="H27" s="114">
        <v>100530</v>
      </c>
      <c r="I27" s="114">
        <v>100530</v>
      </c>
      <c r="J27" s="100">
        <v>122535</v>
      </c>
      <c r="K27" s="114">
        <v>61935</v>
      </c>
      <c r="L27" s="114">
        <v>97221</v>
      </c>
      <c r="M27" s="91">
        <v>156.97263259869217</v>
      </c>
      <c r="O27" s="1221"/>
      <c r="P27" s="76"/>
      <c r="Q27" s="52"/>
      <c r="R27" s="1220"/>
      <c r="S27" s="70"/>
      <c r="T27" s="70"/>
      <c r="U27" s="70"/>
      <c r="V27" s="70"/>
      <c r="W27" s="70"/>
      <c r="X27" s="70"/>
      <c r="Y27" s="70"/>
      <c r="Z27" s="70"/>
      <c r="AA27" s="70"/>
    </row>
    <row r="28" spans="2:27" ht="10.5" customHeight="1">
      <c r="B28" s="104" t="s">
        <v>32</v>
      </c>
      <c r="C28" s="103" t="s">
        <v>15</v>
      </c>
      <c r="D28" s="104"/>
      <c r="E28" s="82"/>
      <c r="F28" s="82"/>
      <c r="G28" s="115"/>
      <c r="H28" s="115"/>
      <c r="I28" s="115"/>
      <c r="J28" s="181"/>
      <c r="K28" s="115"/>
      <c r="L28" s="91"/>
      <c r="M28" s="91"/>
      <c r="O28" s="1221"/>
      <c r="P28" s="76"/>
      <c r="Q28" s="94"/>
      <c r="R28" s="1219"/>
      <c r="S28" s="70"/>
      <c r="T28" s="70"/>
      <c r="U28" s="70"/>
      <c r="V28" s="70"/>
      <c r="W28" s="70"/>
      <c r="X28" s="70"/>
      <c r="Y28" s="70"/>
      <c r="Z28" s="70"/>
      <c r="AA28" s="70"/>
    </row>
    <row r="29" spans="2:27" ht="11.25" customHeight="1">
      <c r="B29" s="49" t="s">
        <v>149</v>
      </c>
      <c r="C29" s="51" t="s">
        <v>150</v>
      </c>
      <c r="D29" s="49" t="s">
        <v>172</v>
      </c>
      <c r="E29" s="75" t="s">
        <v>359</v>
      </c>
      <c r="F29" s="101">
        <v>49500</v>
      </c>
      <c r="G29" s="182">
        <v>0</v>
      </c>
      <c r="H29" s="182">
        <v>0</v>
      </c>
      <c r="I29" s="182">
        <v>0</v>
      </c>
      <c r="J29" s="100">
        <v>0</v>
      </c>
      <c r="K29" s="91">
        <v>0</v>
      </c>
      <c r="L29" s="91">
        <v>0</v>
      </c>
      <c r="M29" s="91"/>
      <c r="O29" s="1221"/>
      <c r="P29" s="76"/>
      <c r="Q29" s="52"/>
      <c r="R29" s="1220"/>
      <c r="S29" s="70"/>
      <c r="T29" s="70"/>
      <c r="U29" s="70"/>
      <c r="V29" s="70"/>
      <c r="W29" s="70"/>
      <c r="X29" s="70"/>
      <c r="Y29" s="70"/>
      <c r="Z29" s="70"/>
      <c r="AA29" s="70"/>
    </row>
    <row r="30" spans="2:27" ht="10.5" customHeight="1">
      <c r="B30" s="49" t="s">
        <v>151</v>
      </c>
      <c r="C30" s="51" t="s">
        <v>93</v>
      </c>
      <c r="D30" s="49" t="s">
        <v>152</v>
      </c>
      <c r="E30" s="75" t="s">
        <v>360</v>
      </c>
      <c r="F30" s="101">
        <v>52000</v>
      </c>
      <c r="G30" s="182">
        <v>71874.4</v>
      </c>
      <c r="H30" s="182">
        <v>89736.4</v>
      </c>
      <c r="I30" s="182">
        <v>89736.4</v>
      </c>
      <c r="J30" s="100">
        <v>125054.8</v>
      </c>
      <c r="K30" s="91">
        <v>99200.4</v>
      </c>
      <c r="L30" s="91">
        <v>93142.4</v>
      </c>
      <c r="M30" s="91"/>
      <c r="O30" s="87"/>
      <c r="P30" s="87"/>
      <c r="Q30" s="52"/>
      <c r="R30" s="1220"/>
      <c r="S30" s="70"/>
      <c r="T30" s="70"/>
      <c r="U30" s="70"/>
      <c r="V30" s="70"/>
      <c r="W30" s="70"/>
      <c r="X30" s="70"/>
      <c r="Y30" s="70"/>
      <c r="Z30" s="70"/>
      <c r="AA30" s="70"/>
    </row>
    <row r="31" spans="2:27" ht="10.5" customHeight="1">
      <c r="B31" s="49" t="s">
        <v>133</v>
      </c>
      <c r="C31" s="51" t="s">
        <v>135</v>
      </c>
      <c r="D31" s="111" t="s">
        <v>134</v>
      </c>
      <c r="E31" s="75" t="s">
        <v>361</v>
      </c>
      <c r="F31" s="101">
        <v>15000</v>
      </c>
      <c r="G31" s="182">
        <v>43080</v>
      </c>
      <c r="H31" s="182">
        <v>61980</v>
      </c>
      <c r="I31" s="182">
        <v>61980</v>
      </c>
      <c r="J31" s="100">
        <v>60945</v>
      </c>
      <c r="K31" s="91">
        <v>58965</v>
      </c>
      <c r="L31" s="91">
        <v>62145</v>
      </c>
      <c r="M31" s="91">
        <v>105.39302976341898</v>
      </c>
      <c r="O31" s="87"/>
      <c r="P31" s="1222"/>
      <c r="Q31" s="52"/>
      <c r="R31" s="1220"/>
      <c r="S31" s="70"/>
      <c r="T31" s="70"/>
      <c r="U31" s="70"/>
      <c r="V31" s="70"/>
      <c r="W31" s="70"/>
      <c r="X31" s="70"/>
      <c r="Y31" s="70"/>
      <c r="Z31" s="70"/>
      <c r="AA31" s="70"/>
    </row>
    <row r="32" spans="2:27" ht="9.75" customHeight="1">
      <c r="B32" s="49" t="s">
        <v>54</v>
      </c>
      <c r="C32" s="51" t="s">
        <v>289</v>
      </c>
      <c r="D32" s="49" t="s">
        <v>55</v>
      </c>
      <c r="E32" s="75" t="s">
        <v>29</v>
      </c>
      <c r="F32" s="101">
        <v>16500</v>
      </c>
      <c r="G32" s="182">
        <v>3844.5</v>
      </c>
      <c r="H32" s="182">
        <v>4207.5</v>
      </c>
      <c r="I32" s="182">
        <v>4207.5</v>
      </c>
      <c r="J32" s="100">
        <v>4240.5</v>
      </c>
      <c r="K32" s="91">
        <v>4141.5</v>
      </c>
      <c r="L32" s="91">
        <v>4207.5</v>
      </c>
      <c r="M32" s="91">
        <v>101.59362549800797</v>
      </c>
      <c r="O32" s="87"/>
      <c r="P32" s="76"/>
      <c r="Q32" s="52"/>
      <c r="R32" s="1220"/>
      <c r="S32" s="70"/>
      <c r="T32" s="70"/>
      <c r="U32" s="70"/>
      <c r="V32" s="70"/>
      <c r="W32" s="70"/>
      <c r="X32" s="70"/>
      <c r="Y32" s="70"/>
      <c r="Z32" s="70"/>
      <c r="AA32" s="70"/>
    </row>
    <row r="33" spans="2:27" ht="10.5" customHeight="1">
      <c r="B33" s="49" t="s">
        <v>56</v>
      </c>
      <c r="C33" s="51" t="s">
        <v>57</v>
      </c>
      <c r="D33" s="49" t="s">
        <v>55</v>
      </c>
      <c r="E33" s="75" t="s">
        <v>29</v>
      </c>
      <c r="F33" s="101">
        <v>35000</v>
      </c>
      <c r="G33" s="182">
        <v>6860</v>
      </c>
      <c r="H33" s="182">
        <v>11550</v>
      </c>
      <c r="I33" s="182">
        <v>11550</v>
      </c>
      <c r="J33" s="100">
        <v>11690</v>
      </c>
      <c r="K33" s="91">
        <v>9835</v>
      </c>
      <c r="L33" s="91">
        <v>15120</v>
      </c>
      <c r="M33" s="91">
        <v>153.73665480427044</v>
      </c>
      <c r="O33" s="87"/>
      <c r="P33" s="76"/>
      <c r="Q33" s="52"/>
      <c r="R33" s="1220"/>
      <c r="S33" s="70"/>
      <c r="T33" s="70"/>
      <c r="U33" s="70"/>
      <c r="V33" s="70"/>
      <c r="W33" s="70"/>
      <c r="X33" s="70"/>
      <c r="Y33" s="70"/>
      <c r="Z33" s="70"/>
      <c r="AA33" s="70"/>
    </row>
    <row r="34" spans="2:27" ht="10.5" customHeight="1">
      <c r="B34" s="49" t="s">
        <v>58</v>
      </c>
      <c r="C34" s="51" t="s">
        <v>59</v>
      </c>
      <c r="D34" s="49" t="s">
        <v>55</v>
      </c>
      <c r="E34" s="75" t="s">
        <v>29</v>
      </c>
      <c r="F34" s="101">
        <v>6384</v>
      </c>
      <c r="G34" s="182">
        <v>0</v>
      </c>
      <c r="H34" s="182">
        <v>0</v>
      </c>
      <c r="I34" s="182">
        <v>0</v>
      </c>
      <c r="J34" s="100">
        <v>0</v>
      </c>
      <c r="K34" s="91">
        <v>0</v>
      </c>
      <c r="L34" s="91">
        <v>0</v>
      </c>
      <c r="M34" s="91"/>
      <c r="O34" s="1221"/>
      <c r="P34" s="76"/>
      <c r="Q34" s="52"/>
      <c r="R34" s="1220"/>
      <c r="S34" s="70"/>
      <c r="T34" s="70"/>
      <c r="U34" s="70"/>
      <c r="V34" s="70"/>
      <c r="W34" s="70"/>
      <c r="X34" s="70"/>
      <c r="Y34" s="70"/>
      <c r="Z34" s="70"/>
      <c r="AA34" s="70"/>
    </row>
    <row r="35" spans="2:27" ht="10.5" customHeight="1">
      <c r="B35" s="49" t="s">
        <v>449</v>
      </c>
      <c r="C35" s="51" t="s">
        <v>0</v>
      </c>
      <c r="D35" s="111" t="s">
        <v>450</v>
      </c>
      <c r="E35" s="75" t="s">
        <v>106</v>
      </c>
      <c r="F35" s="101">
        <v>2620</v>
      </c>
      <c r="G35" s="182">
        <v>22532</v>
      </c>
      <c r="H35" s="182">
        <v>9039</v>
      </c>
      <c r="I35" s="182">
        <v>9039</v>
      </c>
      <c r="J35" s="100">
        <v>2489</v>
      </c>
      <c r="K35" s="91">
        <v>2489</v>
      </c>
      <c r="L35" s="91">
        <v>7047.8</v>
      </c>
      <c r="M35" s="91"/>
      <c r="O35" s="87"/>
      <c r="P35" s="87"/>
      <c r="Q35" s="52"/>
      <c r="R35" s="1220"/>
      <c r="S35" s="70"/>
      <c r="T35" s="70"/>
      <c r="U35" s="70"/>
      <c r="V35" s="70"/>
      <c r="W35" s="70"/>
      <c r="X35" s="70"/>
      <c r="Y35" s="70"/>
      <c r="Z35" s="70"/>
      <c r="AA35" s="70"/>
    </row>
    <row r="36" spans="2:27" ht="9.75" customHeight="1">
      <c r="B36" s="49" t="s">
        <v>1</v>
      </c>
      <c r="C36" s="51" t="s">
        <v>53</v>
      </c>
      <c r="D36" s="49" t="s">
        <v>115</v>
      </c>
      <c r="E36" s="75" t="s">
        <v>255</v>
      </c>
      <c r="F36" s="101">
        <v>1</v>
      </c>
      <c r="G36" s="182">
        <v>28838.383928571428</v>
      </c>
      <c r="H36" s="182">
        <v>48143.7</v>
      </c>
      <c r="I36" s="182">
        <v>48143.7</v>
      </c>
      <c r="J36" s="100">
        <v>55093.16666666667</v>
      </c>
      <c r="K36" s="91">
        <v>51408.269841269845</v>
      </c>
      <c r="L36" s="91">
        <v>134025.6</v>
      </c>
      <c r="M36" s="91">
        <v>260.7082487191703</v>
      </c>
      <c r="O36" s="87"/>
      <c r="P36" s="87"/>
      <c r="Q36" s="52"/>
      <c r="R36" s="1220"/>
      <c r="S36" s="70"/>
      <c r="T36" s="70"/>
      <c r="U36" s="70"/>
      <c r="V36" s="70"/>
      <c r="W36" s="70"/>
      <c r="X36" s="70"/>
      <c r="Y36" s="70"/>
      <c r="Z36" s="70"/>
      <c r="AA36" s="70"/>
    </row>
    <row r="37" spans="2:27" ht="10.5" customHeight="1">
      <c r="B37" s="49" t="s">
        <v>2</v>
      </c>
      <c r="C37" s="51" t="s">
        <v>4</v>
      </c>
      <c r="D37" s="49" t="s">
        <v>3</v>
      </c>
      <c r="E37" s="75" t="s">
        <v>30</v>
      </c>
      <c r="F37" s="101">
        <v>245200</v>
      </c>
      <c r="G37" s="182">
        <v>10053.2</v>
      </c>
      <c r="H37" s="182">
        <v>4413.6</v>
      </c>
      <c r="I37" s="182">
        <v>4413.6</v>
      </c>
      <c r="J37" s="100">
        <v>735.6</v>
      </c>
      <c r="K37" s="91">
        <v>735.6</v>
      </c>
      <c r="L37" s="91">
        <v>2942.4</v>
      </c>
      <c r="M37" s="91">
        <v>400</v>
      </c>
      <c r="O37" s="87"/>
      <c r="P37" s="87"/>
      <c r="Q37" s="52"/>
      <c r="R37" s="1220"/>
      <c r="S37" s="70"/>
      <c r="T37" s="70"/>
      <c r="U37" s="70"/>
      <c r="V37" s="70"/>
      <c r="W37" s="70"/>
      <c r="X37" s="70"/>
      <c r="Y37" s="70"/>
      <c r="Z37" s="70"/>
      <c r="AA37" s="70"/>
    </row>
    <row r="38" spans="2:27" ht="10.5" customHeight="1">
      <c r="B38" s="49" t="s">
        <v>258</v>
      </c>
      <c r="C38" s="51" t="s">
        <v>336</v>
      </c>
      <c r="D38" s="111" t="s">
        <v>134</v>
      </c>
      <c r="E38" s="75" t="s">
        <v>361</v>
      </c>
      <c r="F38" s="101">
        <v>15000</v>
      </c>
      <c r="G38" s="182">
        <v>0</v>
      </c>
      <c r="H38" s="182">
        <v>0</v>
      </c>
      <c r="I38" s="182">
        <v>0</v>
      </c>
      <c r="J38" s="100">
        <v>0</v>
      </c>
      <c r="K38" s="91">
        <v>0</v>
      </c>
      <c r="L38" s="91">
        <v>0</v>
      </c>
      <c r="M38" s="91"/>
      <c r="O38" s="1221"/>
      <c r="P38" s="76"/>
      <c r="Q38" s="52"/>
      <c r="R38" s="1220"/>
      <c r="S38" s="70"/>
      <c r="T38" s="70"/>
      <c r="U38" s="70"/>
      <c r="V38" s="70"/>
      <c r="W38" s="70"/>
      <c r="X38" s="70"/>
      <c r="Y38" s="70"/>
      <c r="Z38" s="70"/>
      <c r="AA38" s="70"/>
    </row>
    <row r="39" spans="2:27" ht="10.5" customHeight="1">
      <c r="B39" s="49" t="s">
        <v>337</v>
      </c>
      <c r="C39" s="51" t="s">
        <v>371</v>
      </c>
      <c r="D39" s="111" t="s">
        <v>134</v>
      </c>
      <c r="E39" s="75" t="s">
        <v>361</v>
      </c>
      <c r="F39" s="101">
        <v>10000</v>
      </c>
      <c r="G39" s="182">
        <v>0</v>
      </c>
      <c r="H39" s="182">
        <v>0</v>
      </c>
      <c r="I39" s="182">
        <v>0</v>
      </c>
      <c r="J39" s="100">
        <v>0</v>
      </c>
      <c r="K39" s="91">
        <v>0</v>
      </c>
      <c r="L39" s="91">
        <v>0</v>
      </c>
      <c r="M39" s="91"/>
      <c r="O39" s="87"/>
      <c r="P39" s="76"/>
      <c r="Q39" s="52"/>
      <c r="R39" s="1220"/>
      <c r="S39" s="70"/>
      <c r="T39" s="70"/>
      <c r="U39" s="70"/>
      <c r="V39" s="70"/>
      <c r="W39" s="70"/>
      <c r="X39" s="70"/>
      <c r="Y39" s="70"/>
      <c r="Z39" s="70"/>
      <c r="AA39" s="70"/>
    </row>
    <row r="40" spans="2:27" ht="10.5" customHeight="1">
      <c r="B40" s="49" t="s">
        <v>224</v>
      </c>
      <c r="C40" s="51" t="s">
        <v>225</v>
      </c>
      <c r="D40" s="49" t="s">
        <v>172</v>
      </c>
      <c r="E40" s="75" t="s">
        <v>359</v>
      </c>
      <c r="F40" s="101">
        <v>22000</v>
      </c>
      <c r="G40" s="182">
        <v>0</v>
      </c>
      <c r="H40" s="182">
        <v>0</v>
      </c>
      <c r="I40" s="182">
        <v>0</v>
      </c>
      <c r="J40" s="100">
        <v>0</v>
      </c>
      <c r="K40" s="91">
        <v>0</v>
      </c>
      <c r="L40" s="91">
        <v>0</v>
      </c>
      <c r="M40" s="91"/>
      <c r="O40" s="1221"/>
      <c r="P40" s="76"/>
      <c r="Q40" s="52"/>
      <c r="R40" s="1220"/>
      <c r="S40" s="70"/>
      <c r="T40" s="70"/>
      <c r="U40" s="70"/>
      <c r="V40" s="70"/>
      <c r="W40" s="70"/>
      <c r="X40" s="70"/>
      <c r="Y40" s="70"/>
      <c r="Z40" s="70"/>
      <c r="AA40" s="70"/>
    </row>
    <row r="41" spans="2:27" ht="10.5" customHeight="1">
      <c r="B41" s="116" t="s">
        <v>211</v>
      </c>
      <c r="C41" s="51" t="s">
        <v>213</v>
      </c>
      <c r="D41" s="116" t="s">
        <v>212</v>
      </c>
      <c r="E41" s="75" t="s">
        <v>415</v>
      </c>
      <c r="F41" s="101">
        <v>23700</v>
      </c>
      <c r="G41" s="182">
        <v>1125750</v>
      </c>
      <c r="H41" s="182">
        <v>1149450</v>
      </c>
      <c r="I41" s="182">
        <v>1149450</v>
      </c>
      <c r="J41" s="100">
        <v>1386450</v>
      </c>
      <c r="K41" s="91">
        <v>971700</v>
      </c>
      <c r="L41" s="91">
        <v>1386450</v>
      </c>
      <c r="M41" s="91">
        <v>142.6829268292683</v>
      </c>
      <c r="O41" s="87"/>
      <c r="P41" s="76"/>
      <c r="Q41" s="1223"/>
      <c r="R41" s="1220"/>
      <c r="S41" s="70"/>
      <c r="T41" s="70"/>
      <c r="U41" s="70"/>
      <c r="V41" s="70"/>
      <c r="W41" s="70"/>
      <c r="X41" s="70"/>
      <c r="Y41" s="70"/>
      <c r="Z41" s="70"/>
      <c r="AA41" s="70"/>
    </row>
    <row r="42" spans="2:27" ht="10.5" customHeight="1">
      <c r="B42" s="49" t="s">
        <v>214</v>
      </c>
      <c r="C42" s="51" t="s">
        <v>372</v>
      </c>
      <c r="D42" s="111" t="s">
        <v>105</v>
      </c>
      <c r="E42" s="75" t="s">
        <v>102</v>
      </c>
      <c r="F42" s="101">
        <v>800</v>
      </c>
      <c r="G42" s="182">
        <v>0</v>
      </c>
      <c r="H42" s="182">
        <v>0</v>
      </c>
      <c r="I42" s="182">
        <v>0</v>
      </c>
      <c r="J42" s="100">
        <v>0</v>
      </c>
      <c r="K42" s="91">
        <v>0</v>
      </c>
      <c r="L42" s="91">
        <v>0</v>
      </c>
      <c r="M42" s="91"/>
      <c r="O42" s="1221"/>
      <c r="P42" s="87"/>
      <c r="Q42" s="52"/>
      <c r="R42" s="1220"/>
      <c r="S42" s="70"/>
      <c r="T42" s="70"/>
      <c r="U42" s="70"/>
      <c r="V42" s="70"/>
      <c r="W42" s="70"/>
      <c r="X42" s="70"/>
      <c r="Y42" s="70"/>
      <c r="Z42" s="70"/>
      <c r="AA42" s="70"/>
    </row>
    <row r="43" spans="2:27" ht="11.25" customHeight="1">
      <c r="B43" s="49" t="s">
        <v>301</v>
      </c>
      <c r="C43" s="51" t="s">
        <v>373</v>
      </c>
      <c r="D43" s="49" t="s">
        <v>115</v>
      </c>
      <c r="E43" s="75" t="s">
        <v>255</v>
      </c>
      <c r="F43" s="101">
        <v>1</v>
      </c>
      <c r="G43" s="182">
        <v>0</v>
      </c>
      <c r="H43" s="182">
        <v>0</v>
      </c>
      <c r="I43" s="182">
        <v>0</v>
      </c>
      <c r="J43" s="100">
        <v>0</v>
      </c>
      <c r="K43" s="91">
        <v>0</v>
      </c>
      <c r="L43" s="91">
        <v>0</v>
      </c>
      <c r="M43" s="91"/>
      <c r="O43" s="1221"/>
      <c r="P43" s="76"/>
      <c r="Q43" s="52"/>
      <c r="R43" s="1220"/>
      <c r="S43" s="70"/>
      <c r="T43" s="70"/>
      <c r="U43" s="70"/>
      <c r="V43" s="70"/>
      <c r="W43" s="70"/>
      <c r="X43" s="70"/>
      <c r="Y43" s="70"/>
      <c r="Z43" s="70"/>
      <c r="AA43" s="70"/>
    </row>
    <row r="44" spans="2:27" ht="10.5" customHeight="1">
      <c r="B44" s="117" t="s">
        <v>390</v>
      </c>
      <c r="C44" s="51" t="s">
        <v>24</v>
      </c>
      <c r="D44" s="111" t="s">
        <v>391</v>
      </c>
      <c r="E44" s="75" t="s">
        <v>392</v>
      </c>
      <c r="F44" s="101">
        <v>250000</v>
      </c>
      <c r="G44" s="182">
        <v>60575</v>
      </c>
      <c r="H44" s="182">
        <v>53600</v>
      </c>
      <c r="I44" s="182">
        <v>53600</v>
      </c>
      <c r="J44" s="100">
        <v>62775</v>
      </c>
      <c r="K44" s="91">
        <v>62775</v>
      </c>
      <c r="L44" s="91">
        <v>57350</v>
      </c>
      <c r="M44" s="91">
        <v>91.35802469135803</v>
      </c>
      <c r="O44" s="87"/>
      <c r="P44" s="89"/>
      <c r="Q44" s="1224"/>
      <c r="R44" s="1220"/>
      <c r="S44" s="70"/>
      <c r="T44" s="70"/>
      <c r="U44" s="70"/>
      <c r="V44" s="70"/>
      <c r="W44" s="70"/>
      <c r="X44" s="70"/>
      <c r="Y44" s="70"/>
      <c r="Z44" s="70"/>
      <c r="AA44" s="70"/>
    </row>
    <row r="45" spans="2:27" ht="10.5" customHeight="1">
      <c r="B45" s="117" t="s">
        <v>179</v>
      </c>
      <c r="C45" s="51"/>
      <c r="D45" s="111" t="s">
        <v>394</v>
      </c>
      <c r="E45" s="75" t="s">
        <v>392</v>
      </c>
      <c r="F45" s="101">
        <v>297000</v>
      </c>
      <c r="G45" s="182">
        <v>56162.7</v>
      </c>
      <c r="H45" s="182">
        <v>50965.2</v>
      </c>
      <c r="I45" s="182">
        <v>50965.2</v>
      </c>
      <c r="J45" s="100">
        <v>55271.7</v>
      </c>
      <c r="K45" s="91">
        <v>55271.7</v>
      </c>
      <c r="L45" s="91">
        <v>49331.7</v>
      </c>
      <c r="M45" s="91">
        <v>89.2530897367007</v>
      </c>
      <c r="O45" s="87"/>
      <c r="P45" s="76"/>
      <c r="Q45" s="1224"/>
      <c r="R45" s="1220"/>
      <c r="S45" s="70"/>
      <c r="T45" s="70"/>
      <c r="U45" s="70"/>
      <c r="V45" s="70"/>
      <c r="W45" s="70"/>
      <c r="X45" s="70"/>
      <c r="Y45" s="70"/>
      <c r="Z45" s="70"/>
      <c r="AA45" s="70"/>
    </row>
    <row r="46" spans="2:27" ht="11.25" customHeight="1">
      <c r="B46" s="49" t="s">
        <v>45</v>
      </c>
      <c r="C46" s="95" t="s">
        <v>374</v>
      </c>
      <c r="D46" s="95"/>
      <c r="E46" s="74"/>
      <c r="F46" s="113"/>
      <c r="G46" s="114">
        <v>1429570.1839285714</v>
      </c>
      <c r="H46" s="114">
        <v>1483085.4</v>
      </c>
      <c r="I46" s="114">
        <v>1483085.4</v>
      </c>
      <c r="J46" s="641">
        <v>1764744.7666666666</v>
      </c>
      <c r="K46" s="114">
        <v>1316521.4698412698</v>
      </c>
      <c r="L46" s="114">
        <v>1811762.4</v>
      </c>
      <c r="M46" s="114">
        <v>137.6173834991419</v>
      </c>
      <c r="O46" s="1221"/>
      <c r="P46" s="76"/>
      <c r="Q46" s="52"/>
      <c r="R46" s="1220"/>
      <c r="S46" s="70"/>
      <c r="T46" s="70"/>
      <c r="U46" s="70"/>
      <c r="V46" s="70"/>
      <c r="W46" s="70"/>
      <c r="X46" s="70"/>
      <c r="Y46" s="70"/>
      <c r="Z46" s="70"/>
      <c r="AA46" s="70"/>
    </row>
    <row r="47" spans="2:27" ht="12.75">
      <c r="B47" s="80" t="s">
        <v>375</v>
      </c>
      <c r="C47" s="96" t="s">
        <v>127</v>
      </c>
      <c r="D47" s="86"/>
      <c r="E47" s="81"/>
      <c r="F47" s="112"/>
      <c r="G47" s="105">
        <v>1615512.7817285713</v>
      </c>
      <c r="H47" s="105">
        <v>1692410.6</v>
      </c>
      <c r="I47" s="105">
        <v>1692410.6</v>
      </c>
      <c r="J47" s="642">
        <v>2000264.5711666667</v>
      </c>
      <c r="K47" s="105">
        <v>1479144.8896412698</v>
      </c>
      <c r="L47" s="105">
        <v>1996804.4185</v>
      </c>
      <c r="M47" s="105">
        <v>134.997215788933</v>
      </c>
      <c r="O47" s="1221"/>
      <c r="P47" s="76"/>
      <c r="Q47" s="123"/>
      <c r="R47" s="1225"/>
      <c r="S47" s="70"/>
      <c r="T47" s="70"/>
      <c r="U47" s="70"/>
      <c r="V47" s="70"/>
      <c r="W47" s="70"/>
      <c r="X47" s="70"/>
      <c r="Y47" s="70"/>
      <c r="Z47" s="70"/>
      <c r="AA47" s="70"/>
    </row>
    <row r="48" spans="2:27" ht="11.25" customHeight="1">
      <c r="B48" s="55"/>
      <c r="O48" s="76"/>
      <c r="P48" s="76"/>
      <c r="Q48" s="52"/>
      <c r="R48" s="76"/>
      <c r="S48" s="70"/>
      <c r="T48" s="70"/>
      <c r="U48" s="70"/>
      <c r="V48" s="70"/>
      <c r="W48" s="70"/>
      <c r="X48" s="70"/>
      <c r="Y48" s="70"/>
      <c r="Z48" s="70"/>
      <c r="AA48" s="70"/>
    </row>
    <row r="49" spans="2:27" ht="10.5" customHeight="1">
      <c r="B49" s="55"/>
      <c r="F49" s="75"/>
      <c r="K49" s="91"/>
      <c r="O49" s="76"/>
      <c r="P49" s="89"/>
      <c r="Q49" s="52"/>
      <c r="R49" s="76"/>
      <c r="S49" s="70"/>
      <c r="T49" s="70"/>
      <c r="U49" s="70"/>
      <c r="V49" s="70"/>
      <c r="W49" s="70"/>
      <c r="X49" s="70"/>
      <c r="Y49" s="70"/>
      <c r="Z49" s="70"/>
      <c r="AA49" s="70"/>
    </row>
    <row r="50" spans="2:27" ht="11.25">
      <c r="B50" s="55"/>
      <c r="K50" s="91"/>
      <c r="O50" s="76"/>
      <c r="P50" s="76"/>
      <c r="Q50" s="52"/>
      <c r="R50" s="76"/>
      <c r="S50" s="70"/>
      <c r="T50" s="70"/>
      <c r="U50" s="70"/>
      <c r="V50" s="70"/>
      <c r="W50" s="70"/>
      <c r="X50" s="70"/>
      <c r="Y50" s="70"/>
      <c r="Z50" s="70"/>
      <c r="AA50" s="70"/>
    </row>
    <row r="51" spans="2:27" ht="12.75" customHeight="1">
      <c r="B51" s="55"/>
      <c r="K51" s="91"/>
      <c r="O51" s="76"/>
      <c r="P51" s="76"/>
      <c r="Q51" s="52"/>
      <c r="R51" s="76"/>
      <c r="S51" s="70"/>
      <c r="T51" s="70"/>
      <c r="U51" s="70"/>
      <c r="V51" s="70"/>
      <c r="W51" s="70"/>
      <c r="X51" s="70"/>
      <c r="Y51" s="70"/>
      <c r="Z51" s="70"/>
      <c r="AA51" s="70"/>
    </row>
    <row r="52" spans="1:27" ht="11.25">
      <c r="A52" s="78"/>
      <c r="B52" s="92"/>
      <c r="C52" s="78"/>
      <c r="D52" s="78"/>
      <c r="E52" s="78"/>
      <c r="F52" s="78"/>
      <c r="G52" s="78"/>
      <c r="H52" s="78"/>
      <c r="I52" s="78"/>
      <c r="J52" s="78"/>
      <c r="K52" s="91"/>
      <c r="L52" s="78"/>
      <c r="M52" s="78"/>
      <c r="N52" s="78"/>
      <c r="O52" s="76"/>
      <c r="P52" s="76"/>
      <c r="Q52" s="128"/>
      <c r="R52" s="76"/>
      <c r="S52" s="70"/>
      <c r="T52" s="70"/>
      <c r="U52" s="70"/>
      <c r="V52" s="70"/>
      <c r="W52" s="70"/>
      <c r="X52" s="70"/>
      <c r="Y52" s="70"/>
      <c r="Z52" s="70"/>
      <c r="AA52" s="70"/>
    </row>
    <row r="53" spans="2:27" ht="11.25">
      <c r="B53" s="55"/>
      <c r="K53" s="91"/>
      <c r="O53" s="76"/>
      <c r="P53" s="76"/>
      <c r="Q53" s="52"/>
      <c r="R53" s="76"/>
      <c r="S53" s="70"/>
      <c r="T53" s="70"/>
      <c r="U53" s="70"/>
      <c r="V53" s="70"/>
      <c r="W53" s="70"/>
      <c r="X53" s="70"/>
      <c r="Y53" s="70"/>
      <c r="Z53" s="70"/>
      <c r="AA53" s="70"/>
    </row>
    <row r="54" spans="2:27" ht="11.25">
      <c r="B54" s="92"/>
      <c r="C54" s="78"/>
      <c r="D54" s="78"/>
      <c r="E54" s="78"/>
      <c r="F54" s="78"/>
      <c r="G54" s="78"/>
      <c r="H54" s="78"/>
      <c r="I54" s="78"/>
      <c r="J54" s="78"/>
      <c r="K54" s="91"/>
      <c r="L54" s="78"/>
      <c r="M54" s="78"/>
      <c r="O54" s="76"/>
      <c r="P54" s="76"/>
      <c r="Q54" s="128"/>
      <c r="R54" s="76"/>
      <c r="S54" s="70"/>
      <c r="T54" s="70"/>
      <c r="U54" s="70"/>
      <c r="V54" s="70"/>
      <c r="W54" s="70"/>
      <c r="X54" s="70"/>
      <c r="Y54" s="70"/>
      <c r="Z54" s="70"/>
      <c r="AA54" s="70"/>
    </row>
    <row r="55" spans="2:27" ht="11.25">
      <c r="B55" s="55"/>
      <c r="K55" s="91"/>
      <c r="O55" s="76"/>
      <c r="P55" s="76"/>
      <c r="Q55" s="52"/>
      <c r="R55" s="76"/>
      <c r="S55" s="70"/>
      <c r="T55" s="70"/>
      <c r="U55" s="70"/>
      <c r="V55" s="70"/>
      <c r="W55" s="70"/>
      <c r="X55" s="70"/>
      <c r="Y55" s="70"/>
      <c r="Z55" s="70"/>
      <c r="AA55" s="70"/>
    </row>
    <row r="56" spans="2:27" ht="11.25">
      <c r="B56" s="55"/>
      <c r="K56" s="91"/>
      <c r="O56" s="76"/>
      <c r="P56" s="76"/>
      <c r="Q56" s="52"/>
      <c r="R56" s="76"/>
      <c r="S56" s="70"/>
      <c r="T56" s="70"/>
      <c r="U56" s="70"/>
      <c r="V56" s="70"/>
      <c r="W56" s="70"/>
      <c r="X56" s="70"/>
      <c r="Y56" s="70"/>
      <c r="Z56" s="70"/>
      <c r="AA56" s="70"/>
    </row>
    <row r="57" spans="2:27" ht="11.25">
      <c r="B57" s="55"/>
      <c r="K57" s="91"/>
      <c r="O57" s="76"/>
      <c r="P57" s="76"/>
      <c r="Q57" s="52"/>
      <c r="R57" s="76"/>
      <c r="S57" s="70"/>
      <c r="T57" s="70"/>
      <c r="U57" s="70"/>
      <c r="V57" s="70"/>
      <c r="W57" s="70"/>
      <c r="X57" s="70"/>
      <c r="Y57" s="70"/>
      <c r="Z57" s="70"/>
      <c r="AA57" s="70"/>
    </row>
    <row r="58" spans="2:27" ht="11.25">
      <c r="B58" s="55"/>
      <c r="K58" s="91"/>
      <c r="O58" s="76"/>
      <c r="P58" s="76"/>
      <c r="Q58" s="52"/>
      <c r="R58" s="76"/>
      <c r="S58" s="70"/>
      <c r="T58" s="70"/>
      <c r="U58" s="70"/>
      <c r="V58" s="70"/>
      <c r="W58" s="70"/>
      <c r="X58" s="70"/>
      <c r="Y58" s="70"/>
      <c r="Z58" s="70"/>
      <c r="AA58" s="70"/>
    </row>
    <row r="59" spans="2:27" ht="11.25">
      <c r="B59" s="55"/>
      <c r="K59" s="91"/>
      <c r="O59" s="76"/>
      <c r="P59" s="76"/>
      <c r="Q59" s="52"/>
      <c r="R59" s="76"/>
      <c r="S59" s="70"/>
      <c r="T59" s="70"/>
      <c r="U59" s="70"/>
      <c r="V59" s="70"/>
      <c r="W59" s="70"/>
      <c r="X59" s="70"/>
      <c r="Y59" s="70"/>
      <c r="Z59" s="70"/>
      <c r="AA59" s="70"/>
    </row>
    <row r="60" spans="2:27" ht="11.25">
      <c r="B60" s="55"/>
      <c r="K60" s="91"/>
      <c r="O60" s="76"/>
      <c r="P60" s="76"/>
      <c r="Q60" s="52"/>
      <c r="R60" s="76"/>
      <c r="S60" s="70"/>
      <c r="T60" s="70"/>
      <c r="U60" s="70"/>
      <c r="V60" s="70"/>
      <c r="W60" s="70"/>
      <c r="X60" s="70"/>
      <c r="Y60" s="70"/>
      <c r="Z60" s="70"/>
      <c r="AA60" s="70"/>
    </row>
    <row r="61" spans="2:27" ht="11.25">
      <c r="B61" s="55"/>
      <c r="K61" s="91"/>
      <c r="O61" s="76"/>
      <c r="P61" s="76"/>
      <c r="Q61" s="52"/>
      <c r="R61" s="76"/>
      <c r="S61" s="70"/>
      <c r="T61" s="70"/>
      <c r="U61" s="70"/>
      <c r="V61" s="70"/>
      <c r="W61" s="70"/>
      <c r="X61" s="70"/>
      <c r="Y61" s="70"/>
      <c r="Z61" s="70"/>
      <c r="AA61" s="70"/>
    </row>
    <row r="62" spans="2:27" ht="11.25">
      <c r="B62" s="55"/>
      <c r="K62" s="91"/>
      <c r="O62" s="76"/>
      <c r="P62" s="76"/>
      <c r="Q62" s="52"/>
      <c r="R62" s="76"/>
      <c r="S62" s="70"/>
      <c r="T62" s="70"/>
      <c r="U62" s="70"/>
      <c r="V62" s="70"/>
      <c r="W62" s="70"/>
      <c r="X62" s="70"/>
      <c r="Y62" s="70"/>
      <c r="Z62" s="70"/>
      <c r="AA62" s="70"/>
    </row>
    <row r="63" spans="2:27" ht="11.25">
      <c r="B63" s="55"/>
      <c r="K63" s="91"/>
      <c r="O63" s="76"/>
      <c r="P63" s="76"/>
      <c r="Q63" s="52"/>
      <c r="R63" s="76"/>
      <c r="S63" s="70"/>
      <c r="T63" s="70"/>
      <c r="U63" s="70"/>
      <c r="V63" s="70"/>
      <c r="W63" s="70"/>
      <c r="X63" s="70"/>
      <c r="Y63" s="70"/>
      <c r="Z63" s="70"/>
      <c r="AA63" s="70"/>
    </row>
    <row r="64" spans="2:27" ht="11.25">
      <c r="B64" s="55"/>
      <c r="K64" s="91"/>
      <c r="O64" s="76"/>
      <c r="P64" s="76"/>
      <c r="Q64" s="52"/>
      <c r="R64" s="76"/>
      <c r="S64" s="70"/>
      <c r="T64" s="70"/>
      <c r="U64" s="70"/>
      <c r="V64" s="70"/>
      <c r="W64" s="70"/>
      <c r="X64" s="70"/>
      <c r="Y64" s="70"/>
      <c r="Z64" s="70"/>
      <c r="AA64" s="70"/>
    </row>
    <row r="65" spans="2:27" ht="11.25">
      <c r="B65" s="55"/>
      <c r="K65" s="91"/>
      <c r="O65" s="76"/>
      <c r="P65" s="76"/>
      <c r="Q65" s="52"/>
      <c r="R65" s="76"/>
      <c r="S65" s="70"/>
      <c r="T65" s="70"/>
      <c r="U65" s="70"/>
      <c r="V65" s="70"/>
      <c r="W65" s="70"/>
      <c r="X65" s="70"/>
      <c r="Y65" s="70"/>
      <c r="Z65" s="70"/>
      <c r="AA65" s="70"/>
    </row>
    <row r="66" ht="11.25">
      <c r="B66" s="55"/>
    </row>
    <row r="67" ht="11.25">
      <c r="B67" s="55"/>
    </row>
    <row r="68" ht="11.25">
      <c r="B68" s="55"/>
    </row>
    <row r="69" ht="11.25">
      <c r="B69" s="55"/>
    </row>
    <row r="70" ht="11.25">
      <c r="B70" s="55"/>
    </row>
    <row r="71" ht="11.25">
      <c r="B71" s="55"/>
    </row>
    <row r="72" ht="11.25">
      <c r="B72" s="55"/>
    </row>
    <row r="73" ht="11.25">
      <c r="B73" s="55"/>
    </row>
    <row r="74" ht="11.25">
      <c r="B74" s="55"/>
    </row>
    <row r="75" ht="11.25">
      <c r="B75" s="55"/>
    </row>
    <row r="76" ht="11.25">
      <c r="B76" s="55"/>
    </row>
    <row r="77" ht="11.25">
      <c r="B77" s="55"/>
    </row>
    <row r="78" ht="11.25">
      <c r="B78" s="55"/>
    </row>
    <row r="79" ht="11.25">
      <c r="B79" s="55"/>
    </row>
    <row r="80" ht="11.25">
      <c r="B80" s="55"/>
    </row>
    <row r="81" ht="11.25">
      <c r="B81" s="55"/>
    </row>
    <row r="82" ht="11.25">
      <c r="B82" s="55"/>
    </row>
    <row r="83" ht="11.25">
      <c r="B83" s="55"/>
    </row>
    <row r="84" ht="11.25">
      <c r="B84" s="55"/>
    </row>
    <row r="85" ht="11.25">
      <c r="B85" s="55"/>
    </row>
    <row r="86" ht="11.25">
      <c r="B86" s="55"/>
    </row>
    <row r="87" ht="11.25">
      <c r="B87" s="55"/>
    </row>
    <row r="88" ht="11.25">
      <c r="B88" s="55"/>
    </row>
    <row r="89" ht="11.25">
      <c r="B89" s="55"/>
    </row>
    <row r="90" ht="11.25">
      <c r="B90" s="55"/>
    </row>
    <row r="91" ht="11.25">
      <c r="B91" s="55"/>
    </row>
    <row r="92" ht="11.25">
      <c r="B92" s="55"/>
    </row>
    <row r="93" ht="11.25">
      <c r="B93" s="55"/>
    </row>
    <row r="94" ht="11.25">
      <c r="B94" s="55"/>
    </row>
    <row r="95" ht="11.25">
      <c r="B95" s="55"/>
    </row>
    <row r="96" ht="11.25">
      <c r="B96" s="55"/>
    </row>
    <row r="97" ht="11.25">
      <c r="B97" s="55"/>
    </row>
    <row r="98" ht="11.25">
      <c r="B98" s="55"/>
    </row>
    <row r="99" ht="11.25">
      <c r="B99" s="55"/>
    </row>
    <row r="100" ht="11.25">
      <c r="B100" s="55"/>
    </row>
    <row r="101" ht="11.25">
      <c r="B101" s="55"/>
    </row>
    <row r="102" ht="11.25">
      <c r="B102" s="55"/>
    </row>
    <row r="103" ht="11.25">
      <c r="B103" s="55"/>
    </row>
    <row r="104" ht="11.25">
      <c r="B104" s="55"/>
    </row>
    <row r="105" ht="11.25">
      <c r="B105" s="55"/>
    </row>
    <row r="106" ht="11.25">
      <c r="B106" s="55"/>
    </row>
    <row r="107" ht="11.25">
      <c r="B107" s="55"/>
    </row>
    <row r="108" ht="11.25">
      <c r="B108" s="55"/>
    </row>
    <row r="109" ht="11.25">
      <c r="B109" s="55"/>
    </row>
    <row r="110" ht="11.25">
      <c r="B110" s="55"/>
    </row>
    <row r="111" ht="11.25">
      <c r="B111" s="55"/>
    </row>
    <row r="112" ht="11.25">
      <c r="B112" s="55"/>
    </row>
    <row r="113" ht="11.25">
      <c r="B113" s="55"/>
    </row>
    <row r="114" ht="11.25">
      <c r="B114" s="55"/>
    </row>
    <row r="115" ht="11.25">
      <c r="B115" s="55"/>
    </row>
    <row r="116" ht="11.25">
      <c r="B116" s="55"/>
    </row>
    <row r="117" ht="11.25">
      <c r="B117" s="55"/>
    </row>
    <row r="118" ht="11.25">
      <c r="B118" s="55"/>
    </row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&amp;R&amp;"Arial Mon,Regular"&amp;8&amp;UБүлэг 10. Аж үйлдвэр</oddHeader>
    <oddFooter>&amp;R&amp;18 36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335</v>
      </c>
      <c r="S1" s="22"/>
      <c r="T1" s="22"/>
      <c r="U1" s="22"/>
      <c r="V1" s="22" t="s">
        <v>68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771" t="s">
        <v>333</v>
      </c>
      <c r="E2" s="771"/>
      <c r="M2" s="1" t="s">
        <v>297</v>
      </c>
      <c r="S2" s="22"/>
      <c r="T2" s="22"/>
      <c r="U2" s="22"/>
      <c r="V2" s="22" t="s">
        <v>69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771" t="s">
        <v>334</v>
      </c>
      <c r="E3" s="771"/>
      <c r="K3" s="1" t="s">
        <v>279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296</v>
      </c>
      <c r="K4" s="2"/>
      <c r="L4" s="3" t="s">
        <v>253</v>
      </c>
      <c r="M4" s="7" t="s">
        <v>308</v>
      </c>
      <c r="N4" s="2" t="s">
        <v>309</v>
      </c>
      <c r="O4" s="2" t="s">
        <v>310</v>
      </c>
      <c r="P4" s="3" t="s">
        <v>292</v>
      </c>
      <c r="S4" s="34"/>
      <c r="T4" s="40" t="s">
        <v>293</v>
      </c>
      <c r="U4" s="41"/>
      <c r="V4" s="42"/>
      <c r="W4" s="42"/>
      <c r="X4" s="42" t="s">
        <v>140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70</v>
      </c>
      <c r="K5" s="8" t="s">
        <v>240</v>
      </c>
      <c r="L5" s="9" t="s">
        <v>241</v>
      </c>
      <c r="M5" s="12" t="s">
        <v>242</v>
      </c>
      <c r="N5" s="6" t="s">
        <v>417</v>
      </c>
      <c r="O5" s="6" t="s">
        <v>418</v>
      </c>
      <c r="P5" s="9" t="s">
        <v>419</v>
      </c>
      <c r="S5" s="43" t="s">
        <v>240</v>
      </c>
      <c r="T5" s="36" t="s">
        <v>420</v>
      </c>
      <c r="U5" s="43" t="s">
        <v>421</v>
      </c>
      <c r="V5" s="36" t="s">
        <v>422</v>
      </c>
      <c r="W5" s="36" t="s">
        <v>293</v>
      </c>
      <c r="X5" s="36" t="s">
        <v>423</v>
      </c>
      <c r="Y5" s="36" t="s">
        <v>424</v>
      </c>
      <c r="Z5" s="36" t="s">
        <v>25</v>
      </c>
      <c r="AA5" s="36" t="s">
        <v>26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233</v>
      </c>
      <c r="AN5" s="34" t="s">
        <v>429</v>
      </c>
      <c r="AO5" s="34" t="s">
        <v>65</v>
      </c>
      <c r="AP5" s="48"/>
    </row>
    <row r="6" spans="2:42" ht="12.75">
      <c r="B6" s="1" t="s">
        <v>342</v>
      </c>
      <c r="K6" s="6" t="s">
        <v>112</v>
      </c>
      <c r="L6" s="9" t="s">
        <v>113</v>
      </c>
      <c r="M6" s="12" t="s">
        <v>238</v>
      </c>
      <c r="N6" s="6" t="s">
        <v>227</v>
      </c>
      <c r="O6" s="6" t="s">
        <v>228</v>
      </c>
      <c r="P6" s="9" t="s">
        <v>229</v>
      </c>
      <c r="S6" s="36" t="s">
        <v>112</v>
      </c>
      <c r="T6" s="36" t="s">
        <v>441</v>
      </c>
      <c r="U6" s="43" t="s">
        <v>442</v>
      </c>
      <c r="V6" s="36" t="s">
        <v>443</v>
      </c>
      <c r="W6" s="36" t="s">
        <v>444</v>
      </c>
      <c r="X6" s="36" t="s">
        <v>445</v>
      </c>
      <c r="Y6" s="36" t="s">
        <v>446</v>
      </c>
      <c r="Z6" s="36" t="s">
        <v>447</v>
      </c>
      <c r="AA6" s="36" t="s">
        <v>448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234</v>
      </c>
      <c r="AN6" s="36" t="s">
        <v>430</v>
      </c>
      <c r="AO6" s="36" t="s">
        <v>66</v>
      </c>
      <c r="AP6" s="48"/>
    </row>
    <row r="7" spans="2:42" ht="12.75">
      <c r="B7" s="2"/>
      <c r="C7" s="3" t="s">
        <v>71</v>
      </c>
      <c r="D7" s="4" t="s">
        <v>97</v>
      </c>
      <c r="E7" s="3" t="s">
        <v>98</v>
      </c>
      <c r="F7" s="5" t="s">
        <v>369</v>
      </c>
      <c r="G7" s="3" t="s">
        <v>370</v>
      </c>
      <c r="H7" s="6"/>
      <c r="K7" s="13"/>
      <c r="L7" s="14"/>
      <c r="M7" s="17"/>
      <c r="N7" s="13"/>
      <c r="O7" s="13"/>
      <c r="P7" s="14" t="s">
        <v>122</v>
      </c>
      <c r="S7" s="36"/>
      <c r="T7" s="36" t="s">
        <v>123</v>
      </c>
      <c r="U7" s="43" t="s">
        <v>124</v>
      </c>
      <c r="V7" s="36" t="s">
        <v>125</v>
      </c>
      <c r="W7" s="36" t="s">
        <v>35</v>
      </c>
      <c r="X7" s="36" t="s">
        <v>36</v>
      </c>
      <c r="Y7" s="36" t="s">
        <v>37</v>
      </c>
      <c r="Z7" s="36" t="s">
        <v>38</v>
      </c>
      <c r="AA7" s="36" t="s">
        <v>39</v>
      </c>
      <c r="AB7" s="36" t="s">
        <v>40</v>
      </c>
      <c r="AC7" s="36" t="s">
        <v>302</v>
      </c>
      <c r="AD7" s="36" t="s">
        <v>355</v>
      </c>
      <c r="AE7" s="36" t="s">
        <v>303</v>
      </c>
      <c r="AF7" s="36" t="s">
        <v>304</v>
      </c>
      <c r="AG7" s="36" t="s">
        <v>305</v>
      </c>
      <c r="AH7" s="36" t="s">
        <v>306</v>
      </c>
      <c r="AI7" s="35" t="s">
        <v>307</v>
      </c>
      <c r="AJ7" s="35" t="s">
        <v>10</v>
      </c>
      <c r="AK7" s="35" t="s">
        <v>410</v>
      </c>
      <c r="AL7" s="35" t="s">
        <v>411</v>
      </c>
      <c r="AM7" s="35" t="s">
        <v>235</v>
      </c>
      <c r="AN7" s="36" t="s">
        <v>431</v>
      </c>
      <c r="AO7" s="36"/>
      <c r="AP7" s="48"/>
    </row>
    <row r="8" spans="2:42" ht="12.75">
      <c r="B8" s="8" t="s">
        <v>141</v>
      </c>
      <c r="C8" s="9" t="s">
        <v>142</v>
      </c>
      <c r="D8" s="10" t="s">
        <v>61</v>
      </c>
      <c r="E8" s="9" t="s">
        <v>439</v>
      </c>
      <c r="F8" s="11" t="s">
        <v>440</v>
      </c>
      <c r="G8" s="9" t="s">
        <v>239</v>
      </c>
      <c r="H8" s="6"/>
      <c r="K8" s="2" t="s">
        <v>82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72</v>
      </c>
      <c r="U8" s="36" t="s">
        <v>111</v>
      </c>
      <c r="V8" s="36"/>
      <c r="W8" s="36" t="s">
        <v>209</v>
      </c>
      <c r="X8" s="36" t="s">
        <v>210</v>
      </c>
      <c r="Y8" s="36" t="s">
        <v>183</v>
      </c>
      <c r="Z8" s="36" t="s">
        <v>187</v>
      </c>
      <c r="AA8" s="36" t="s">
        <v>188</v>
      </c>
      <c r="AB8" s="36" t="s">
        <v>189</v>
      </c>
      <c r="AC8" s="36" t="s">
        <v>190</v>
      </c>
      <c r="AD8" s="44" t="s">
        <v>356</v>
      </c>
      <c r="AE8" s="36" t="s">
        <v>191</v>
      </c>
      <c r="AF8" s="36" t="s">
        <v>192</v>
      </c>
      <c r="AG8" s="36" t="s">
        <v>193</v>
      </c>
      <c r="AH8" s="36"/>
      <c r="AI8" s="35" t="s">
        <v>194</v>
      </c>
      <c r="AJ8" s="35" t="s">
        <v>11</v>
      </c>
      <c r="AK8" s="35"/>
      <c r="AL8" s="35" t="s">
        <v>412</v>
      </c>
      <c r="AM8" s="35" t="s">
        <v>236</v>
      </c>
      <c r="AN8" s="36" t="s">
        <v>42</v>
      </c>
      <c r="AO8" s="36"/>
      <c r="AP8" s="48"/>
    </row>
    <row r="9" spans="2:42" ht="12.75">
      <c r="B9" s="6"/>
      <c r="C9" s="9"/>
      <c r="D9" s="10" t="s">
        <v>437</v>
      </c>
      <c r="E9" s="9" t="s">
        <v>456</v>
      </c>
      <c r="F9" s="11" t="s">
        <v>457</v>
      </c>
      <c r="G9" s="9" t="s">
        <v>273</v>
      </c>
      <c r="H9" s="6"/>
      <c r="K9" s="6" t="s">
        <v>196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197</v>
      </c>
      <c r="U9" s="36"/>
      <c r="V9" s="36"/>
      <c r="W9" s="36"/>
      <c r="X9" s="36"/>
      <c r="Y9" s="36" t="s">
        <v>198</v>
      </c>
      <c r="Z9" s="36"/>
      <c r="AA9" s="36" t="s">
        <v>199</v>
      </c>
      <c r="AB9" s="36" t="s">
        <v>200</v>
      </c>
      <c r="AC9" s="36" t="s">
        <v>201</v>
      </c>
      <c r="AD9" s="36" t="s">
        <v>357</v>
      </c>
      <c r="AE9" s="36" t="s">
        <v>202</v>
      </c>
      <c r="AF9" s="36"/>
      <c r="AG9" s="36" t="s">
        <v>174</v>
      </c>
      <c r="AH9" s="36"/>
      <c r="AI9" s="35" t="s">
        <v>203</v>
      </c>
      <c r="AJ9" s="35" t="s">
        <v>43</v>
      </c>
      <c r="AK9" s="35"/>
      <c r="AL9" s="35" t="s">
        <v>413</v>
      </c>
      <c r="AM9" s="35" t="s">
        <v>237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5</v>
      </c>
      <c r="G10" s="14" t="s">
        <v>121</v>
      </c>
      <c r="H10" s="6"/>
      <c r="K10" s="6" t="s">
        <v>205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206</v>
      </c>
      <c r="U10" s="38"/>
      <c r="V10" s="38"/>
      <c r="W10" s="38"/>
      <c r="X10" s="38"/>
      <c r="Y10" s="38" t="s">
        <v>207</v>
      </c>
      <c r="Z10" s="38"/>
      <c r="AA10" s="38" t="s">
        <v>208</v>
      </c>
      <c r="AB10" s="38"/>
      <c r="AC10" s="38"/>
      <c r="AD10" s="38" t="s">
        <v>409</v>
      </c>
      <c r="AE10" s="38"/>
      <c r="AF10" s="38"/>
      <c r="AG10" s="38"/>
      <c r="AH10" s="38"/>
      <c r="AI10" s="37"/>
      <c r="AJ10" s="37" t="s">
        <v>44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81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247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82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195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16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196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204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352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205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246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131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247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285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62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50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286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22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352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311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184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131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180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6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62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181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99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438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376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401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184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353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257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21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243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406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222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244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427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401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245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451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257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282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132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406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283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63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427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284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23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173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185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451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280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51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132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281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300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63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402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23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167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185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362</v>
      </c>
      <c r="K33" s="20" t="s">
        <v>67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51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771" t="s">
        <v>363</v>
      </c>
      <c r="F34" s="773"/>
      <c r="G34" s="773"/>
      <c r="H34" s="773"/>
      <c r="K34" s="20" t="s">
        <v>428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300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414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402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9</v>
      </c>
      <c r="S36" s="35" t="s">
        <v>167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278</v>
      </c>
      <c r="S37" s="35" t="s">
        <v>67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428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772">
        <v>40</v>
      </c>
      <c r="B39" s="772"/>
      <c r="C39" s="772"/>
      <c r="D39" s="772"/>
      <c r="E39" s="772"/>
      <c r="F39" s="772"/>
      <c r="G39" s="772"/>
      <c r="H39" s="772"/>
      <c r="I39" s="772"/>
      <c r="K39" s="772">
        <v>42</v>
      </c>
      <c r="L39" s="772"/>
      <c r="M39" s="772"/>
      <c r="N39" s="772"/>
      <c r="O39" s="772"/>
      <c r="P39" s="772"/>
      <c r="AC39" s="1">
        <v>45</v>
      </c>
    </row>
    <row r="40" ht="12.75">
      <c r="AC40" s="1" t="s">
        <v>279</v>
      </c>
    </row>
    <row r="41" spans="37:41" ht="12.75">
      <c r="AK41" s="1" t="s">
        <v>279</v>
      </c>
      <c r="AM41" s="1" t="s">
        <v>279</v>
      </c>
      <c r="AO41" s="1" t="s">
        <v>279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462"/>
  <sheetViews>
    <sheetView zoomScalePageLayoutView="0" workbookViewId="0" topLeftCell="B1">
      <selection activeCell="D5" sqref="D5"/>
    </sheetView>
  </sheetViews>
  <sheetFormatPr defaultColWidth="8.00390625" defaultRowHeight="12.75"/>
  <cols>
    <col min="1" max="1" width="4.375" style="774" hidden="1" customWidth="1"/>
    <col min="2" max="2" width="6.875" style="774" customWidth="1"/>
    <col min="3" max="3" width="5.75390625" style="774" customWidth="1"/>
    <col min="4" max="4" width="15.00390625" style="774" customWidth="1"/>
    <col min="5" max="5" width="10.375" style="774" customWidth="1"/>
    <col min="6" max="6" width="10.25390625" style="774" customWidth="1"/>
    <col min="7" max="7" width="14.25390625" style="774" customWidth="1"/>
    <col min="8" max="8" width="9.75390625" style="774" customWidth="1"/>
    <col min="9" max="9" width="15.00390625" style="774" customWidth="1"/>
    <col min="10" max="10" width="10.75390625" style="774" customWidth="1"/>
    <col min="11" max="11" width="18.625" style="774" customWidth="1"/>
    <col min="12" max="12" width="17.875" style="774" customWidth="1"/>
    <col min="13" max="13" width="11.75390625" style="774" customWidth="1"/>
    <col min="14" max="14" width="7.375" style="774" hidden="1" customWidth="1"/>
    <col min="15" max="17" width="0" style="774" hidden="1" customWidth="1"/>
    <col min="18" max="16384" width="8.00390625" style="774" customWidth="1"/>
  </cols>
  <sheetData>
    <row r="1" spans="1:10" ht="12.75">
      <c r="A1" s="774" t="s">
        <v>1044</v>
      </c>
      <c r="B1" s="775"/>
      <c r="C1" s="775"/>
      <c r="D1" s="775" t="s">
        <v>279</v>
      </c>
      <c r="E1" s="775"/>
      <c r="F1" s="776" t="s">
        <v>1045</v>
      </c>
      <c r="G1" s="777" t="s">
        <v>1046</v>
      </c>
      <c r="I1" s="775"/>
      <c r="J1" s="775"/>
    </row>
    <row r="2" spans="2:12" ht="12.75">
      <c r="B2" s="775"/>
      <c r="C2" s="775"/>
      <c r="D2" s="775"/>
      <c r="E2" s="775"/>
      <c r="F2" s="775"/>
      <c r="G2" s="777" t="s">
        <v>1047</v>
      </c>
      <c r="I2" s="775"/>
      <c r="J2" s="778"/>
      <c r="K2" s="775" t="s">
        <v>279</v>
      </c>
      <c r="L2" s="779"/>
    </row>
    <row r="3" spans="2:12" ht="9.75" customHeight="1">
      <c r="B3" s="775"/>
      <c r="C3" s="775"/>
      <c r="D3" s="775"/>
      <c r="E3" s="775"/>
      <c r="F3" s="775"/>
      <c r="G3" s="775"/>
      <c r="H3" s="777"/>
      <c r="I3" s="775"/>
      <c r="J3" s="778"/>
      <c r="K3" s="775"/>
      <c r="L3" s="779"/>
    </row>
    <row r="4" spans="1:15" ht="14.25" customHeight="1">
      <c r="A4" s="775"/>
      <c r="B4" s="780"/>
      <c r="C4" s="781"/>
      <c r="D4" s="782" t="s">
        <v>1048</v>
      </c>
      <c r="E4" s="783"/>
      <c r="F4" s="784"/>
      <c r="G4" s="785"/>
      <c r="H4" s="785" t="s">
        <v>1049</v>
      </c>
      <c r="I4" s="785"/>
      <c r="J4" s="785"/>
      <c r="K4" s="786" t="s">
        <v>1050</v>
      </c>
      <c r="L4" s="783" t="s">
        <v>1051</v>
      </c>
      <c r="M4" s="782" t="s">
        <v>1052</v>
      </c>
      <c r="N4" s="787"/>
      <c r="O4" s="787"/>
    </row>
    <row r="5" spans="1:17" ht="15.75" customHeight="1">
      <c r="A5" s="775"/>
      <c r="B5" s="775"/>
      <c r="C5" s="788"/>
      <c r="D5" s="789" t="s">
        <v>1053</v>
      </c>
      <c r="E5" s="790"/>
      <c r="F5" s="791"/>
      <c r="G5" s="782" t="s">
        <v>1054</v>
      </c>
      <c r="H5" s="784"/>
      <c r="I5" s="792" t="s">
        <v>1055</v>
      </c>
      <c r="J5" s="793"/>
      <c r="K5" s="794" t="s">
        <v>1056</v>
      </c>
      <c r="L5" s="787" t="s">
        <v>1057</v>
      </c>
      <c r="M5" s="795" t="s">
        <v>1058</v>
      </c>
      <c r="N5" s="787"/>
      <c r="O5" s="787"/>
      <c r="P5" s="796" t="s">
        <v>1059</v>
      </c>
      <c r="Q5" s="796">
        <v>4</v>
      </c>
    </row>
    <row r="6" spans="1:17" ht="12.75">
      <c r="A6" s="775"/>
      <c r="B6" s="797" t="s">
        <v>1060</v>
      </c>
      <c r="C6" s="795" t="s">
        <v>1061</v>
      </c>
      <c r="D6" s="786" t="s">
        <v>1062</v>
      </c>
      <c r="E6" s="798" t="s">
        <v>623</v>
      </c>
      <c r="F6" s="799" t="s">
        <v>625</v>
      </c>
      <c r="G6" s="800" t="s">
        <v>1063</v>
      </c>
      <c r="H6" s="801"/>
      <c r="I6" s="802" t="s">
        <v>1064</v>
      </c>
      <c r="J6" s="803"/>
      <c r="K6" s="794" t="s">
        <v>1065</v>
      </c>
      <c r="L6" s="804" t="s">
        <v>1066</v>
      </c>
      <c r="M6" s="789" t="s">
        <v>1067</v>
      </c>
      <c r="N6" s="787"/>
      <c r="O6" s="787"/>
      <c r="P6" s="805"/>
      <c r="Q6" s="805"/>
    </row>
    <row r="7" spans="1:17" ht="12.75">
      <c r="A7" s="775"/>
      <c r="B7" s="787"/>
      <c r="C7" s="806"/>
      <c r="D7" s="807" t="s">
        <v>1068</v>
      </c>
      <c r="E7" s="808" t="s">
        <v>971</v>
      </c>
      <c r="F7" s="808" t="s">
        <v>972</v>
      </c>
      <c r="G7" s="786" t="s">
        <v>1062</v>
      </c>
      <c r="H7" s="787" t="s">
        <v>623</v>
      </c>
      <c r="I7" s="786" t="s">
        <v>1062</v>
      </c>
      <c r="J7" s="787" t="s">
        <v>623</v>
      </c>
      <c r="K7" s="794" t="s">
        <v>1069</v>
      </c>
      <c r="L7" s="790" t="s">
        <v>1070</v>
      </c>
      <c r="M7" s="789" t="s">
        <v>1071</v>
      </c>
      <c r="N7" s="787"/>
      <c r="O7" s="787"/>
      <c r="P7" s="805"/>
      <c r="Q7" s="805"/>
    </row>
    <row r="8" spans="1:17" ht="18.75" customHeight="1">
      <c r="A8" s="775"/>
      <c r="B8" s="809"/>
      <c r="C8" s="810"/>
      <c r="D8" s="811"/>
      <c r="E8" s="812"/>
      <c r="F8" s="812"/>
      <c r="G8" s="813" t="s">
        <v>1068</v>
      </c>
      <c r="H8" s="814" t="s">
        <v>625</v>
      </c>
      <c r="I8" s="813" t="s">
        <v>1068</v>
      </c>
      <c r="J8" s="814" t="s">
        <v>625</v>
      </c>
      <c r="K8" s="811" t="s">
        <v>279</v>
      </c>
      <c r="L8" s="809"/>
      <c r="M8" s="810"/>
      <c r="N8" s="787" t="s">
        <v>1072</v>
      </c>
      <c r="O8" s="787" t="s">
        <v>1073</v>
      </c>
      <c r="P8" s="805"/>
      <c r="Q8" s="805"/>
    </row>
    <row r="9" spans="1:17" ht="13.5" customHeight="1">
      <c r="A9" s="775"/>
      <c r="B9" s="83" t="s">
        <v>343</v>
      </c>
      <c r="C9" s="815" t="s">
        <v>626</v>
      </c>
      <c r="D9" s="816">
        <f aca="true" t="shared" si="0" ref="D9:D17">G9+I9</f>
        <v>13822.4</v>
      </c>
      <c r="E9" s="817">
        <v>16202</v>
      </c>
      <c r="F9" s="816">
        <f>H9+J9</f>
        <v>11110</v>
      </c>
      <c r="G9" s="816">
        <v>1700</v>
      </c>
      <c r="H9" s="816">
        <v>142</v>
      </c>
      <c r="I9" s="816">
        <v>12122.4</v>
      </c>
      <c r="J9" s="817">
        <v>10968</v>
      </c>
      <c r="K9" s="816">
        <v>25808.1</v>
      </c>
      <c r="L9" s="816"/>
      <c r="M9" s="816"/>
      <c r="N9" s="818"/>
      <c r="O9" s="787">
        <v>1</v>
      </c>
      <c r="P9" s="819">
        <v>1</v>
      </c>
      <c r="Q9" s="819">
        <v>1</v>
      </c>
    </row>
    <row r="10" spans="1:17" ht="13.5" customHeight="1">
      <c r="A10" s="775"/>
      <c r="B10" s="83" t="s">
        <v>344</v>
      </c>
      <c r="C10" s="815" t="s">
        <v>627</v>
      </c>
      <c r="D10" s="816">
        <f t="shared" si="0"/>
        <v>6300</v>
      </c>
      <c r="E10" s="817">
        <v>6748</v>
      </c>
      <c r="F10" s="816">
        <f aca="true" t="shared" si="1" ref="F10:F31">H10+J10</f>
        <v>2652.9</v>
      </c>
      <c r="G10" s="816">
        <v>600</v>
      </c>
      <c r="H10" s="816">
        <v>97</v>
      </c>
      <c r="I10" s="816">
        <v>5700</v>
      </c>
      <c r="J10" s="817">
        <v>2555.9</v>
      </c>
      <c r="K10" s="816">
        <v>7353.2</v>
      </c>
      <c r="L10" s="816"/>
      <c r="M10" s="816"/>
      <c r="N10" s="818">
        <v>1</v>
      </c>
      <c r="O10" s="787">
        <v>1</v>
      </c>
      <c r="P10" s="819">
        <v>1</v>
      </c>
      <c r="Q10" s="819">
        <v>0</v>
      </c>
    </row>
    <row r="11" spans="1:17" ht="13.5" customHeight="1">
      <c r="A11" s="775"/>
      <c r="B11" s="83" t="s">
        <v>345</v>
      </c>
      <c r="C11" s="815" t="s">
        <v>628</v>
      </c>
      <c r="D11" s="816">
        <f t="shared" si="0"/>
        <v>5500</v>
      </c>
      <c r="E11" s="819">
        <v>3607</v>
      </c>
      <c r="F11" s="816">
        <f t="shared" si="1"/>
        <v>4361.599999999999</v>
      </c>
      <c r="G11" s="816">
        <v>300</v>
      </c>
      <c r="H11" s="816">
        <v>113.9</v>
      </c>
      <c r="I11" s="816">
        <v>5200</v>
      </c>
      <c r="J11" s="817">
        <v>4247.7</v>
      </c>
      <c r="K11" s="816">
        <v>10264.9</v>
      </c>
      <c r="L11" s="816"/>
      <c r="M11" s="816"/>
      <c r="N11" s="818">
        <v>0</v>
      </c>
      <c r="O11" s="787">
        <v>0</v>
      </c>
      <c r="P11" s="820" t="s">
        <v>1074</v>
      </c>
      <c r="Q11" s="819">
        <v>0</v>
      </c>
    </row>
    <row r="12" spans="2:17" ht="13.5" customHeight="1">
      <c r="B12" s="83" t="s">
        <v>346</v>
      </c>
      <c r="C12" s="815" t="s">
        <v>629</v>
      </c>
      <c r="D12" s="816">
        <f t="shared" si="0"/>
        <v>9730</v>
      </c>
      <c r="E12" s="819">
        <v>7077.3</v>
      </c>
      <c r="F12" s="816">
        <f t="shared" si="1"/>
        <v>10912.2</v>
      </c>
      <c r="G12" s="816">
        <v>1700</v>
      </c>
      <c r="H12" s="816">
        <v>400</v>
      </c>
      <c r="I12" s="816">
        <v>8030</v>
      </c>
      <c r="J12" s="817">
        <v>10512.2</v>
      </c>
      <c r="K12" s="816">
        <v>24279.2</v>
      </c>
      <c r="L12" s="816"/>
      <c r="M12" s="816">
        <v>960</v>
      </c>
      <c r="N12" s="818">
        <v>1</v>
      </c>
      <c r="O12" s="819">
        <v>1</v>
      </c>
      <c r="P12" s="819">
        <v>1</v>
      </c>
      <c r="Q12" s="819">
        <v>1</v>
      </c>
    </row>
    <row r="13" spans="2:17" ht="12" customHeight="1">
      <c r="B13" s="83"/>
      <c r="C13" s="815"/>
      <c r="D13" s="816"/>
      <c r="E13" s="819"/>
      <c r="F13" s="816"/>
      <c r="G13" s="817"/>
      <c r="H13" s="817"/>
      <c r="I13" s="817"/>
      <c r="J13" s="817"/>
      <c r="K13" s="819"/>
      <c r="L13" s="819"/>
      <c r="M13" s="817"/>
      <c r="N13" s="818"/>
      <c r="O13" s="819"/>
      <c r="P13" s="819"/>
      <c r="Q13" s="819"/>
    </row>
    <row r="14" spans="2:17" ht="13.5" customHeight="1">
      <c r="B14" s="83" t="s">
        <v>347</v>
      </c>
      <c r="C14" s="815" t="s">
        <v>630</v>
      </c>
      <c r="D14" s="816">
        <f t="shared" si="0"/>
        <v>9100</v>
      </c>
      <c r="E14" s="819">
        <v>14278.5</v>
      </c>
      <c r="F14" s="816">
        <f t="shared" si="1"/>
        <v>13403</v>
      </c>
      <c r="G14" s="816">
        <v>1100</v>
      </c>
      <c r="H14" s="816">
        <v>234.5</v>
      </c>
      <c r="I14" s="816">
        <v>8000</v>
      </c>
      <c r="J14" s="817">
        <v>13168.5</v>
      </c>
      <c r="K14" s="816">
        <v>34292</v>
      </c>
      <c r="L14" s="816"/>
      <c r="M14" s="816"/>
      <c r="N14" s="818">
        <v>1</v>
      </c>
      <c r="O14" s="819">
        <v>1</v>
      </c>
      <c r="P14" s="819">
        <v>1</v>
      </c>
      <c r="Q14" s="819">
        <v>1</v>
      </c>
    </row>
    <row r="15" spans="2:17" ht="13.5" customHeight="1">
      <c r="B15" s="83" t="s">
        <v>348</v>
      </c>
      <c r="C15" s="815" t="s">
        <v>631</v>
      </c>
      <c r="D15" s="816">
        <f t="shared" si="0"/>
        <v>7950</v>
      </c>
      <c r="E15" s="819">
        <v>6399.9</v>
      </c>
      <c r="F15" s="816">
        <f t="shared" si="1"/>
        <v>6048.400000000001</v>
      </c>
      <c r="G15" s="816">
        <v>450</v>
      </c>
      <c r="H15" s="816">
        <v>391.3</v>
      </c>
      <c r="I15" s="816">
        <v>7500</v>
      </c>
      <c r="J15" s="817">
        <v>5657.1</v>
      </c>
      <c r="K15" s="816">
        <v>19660.7</v>
      </c>
      <c r="L15" s="816">
        <v>4992</v>
      </c>
      <c r="M15" s="816">
        <v>2356</v>
      </c>
      <c r="N15" s="818">
        <v>0</v>
      </c>
      <c r="O15" s="819">
        <v>1</v>
      </c>
      <c r="P15" s="819">
        <v>1</v>
      </c>
      <c r="Q15" s="819">
        <v>1</v>
      </c>
    </row>
    <row r="16" spans="2:17" ht="13.5" customHeight="1">
      <c r="B16" s="83" t="s">
        <v>157</v>
      </c>
      <c r="C16" s="815" t="s">
        <v>632</v>
      </c>
      <c r="D16" s="816">
        <f t="shared" si="0"/>
        <v>11000</v>
      </c>
      <c r="E16" s="817">
        <v>7866</v>
      </c>
      <c r="F16" s="816">
        <f t="shared" si="1"/>
        <v>9377</v>
      </c>
      <c r="G16" s="816">
        <v>1000</v>
      </c>
      <c r="H16" s="816">
        <v>2211</v>
      </c>
      <c r="I16" s="816">
        <v>10000</v>
      </c>
      <c r="J16" s="817">
        <v>7166</v>
      </c>
      <c r="K16" s="816">
        <v>29619.3</v>
      </c>
      <c r="L16" s="816">
        <v>1400</v>
      </c>
      <c r="M16" s="816"/>
      <c r="N16" s="818"/>
      <c r="O16" s="819">
        <v>1</v>
      </c>
      <c r="P16" s="819">
        <v>1</v>
      </c>
      <c r="Q16" s="819">
        <v>0</v>
      </c>
    </row>
    <row r="17" spans="2:17" ht="13.5" customHeight="1">
      <c r="B17" s="83" t="s">
        <v>158</v>
      </c>
      <c r="C17" s="815" t="s">
        <v>633</v>
      </c>
      <c r="D17" s="816">
        <f t="shared" si="0"/>
        <v>5380</v>
      </c>
      <c r="E17" s="819">
        <v>3670.2</v>
      </c>
      <c r="F17" s="816">
        <f t="shared" si="1"/>
        <v>4062.6000000000004</v>
      </c>
      <c r="G17" s="816">
        <v>380</v>
      </c>
      <c r="H17" s="816">
        <v>284.3</v>
      </c>
      <c r="I17" s="816">
        <v>5000</v>
      </c>
      <c r="J17" s="817">
        <v>3778.3</v>
      </c>
      <c r="K17" s="816">
        <v>11699.6</v>
      </c>
      <c r="L17" s="816"/>
      <c r="M17" s="816"/>
      <c r="N17" s="818">
        <v>1</v>
      </c>
      <c r="O17" s="819">
        <v>1</v>
      </c>
      <c r="P17" s="819">
        <v>1</v>
      </c>
      <c r="Q17" s="819">
        <v>1</v>
      </c>
    </row>
    <row r="18" spans="2:17" ht="12" customHeight="1">
      <c r="B18" s="83"/>
      <c r="C18" s="815"/>
      <c r="D18" s="816"/>
      <c r="E18" s="819"/>
      <c r="F18" s="816"/>
      <c r="G18" s="817"/>
      <c r="H18" s="817"/>
      <c r="I18" s="817"/>
      <c r="J18" s="817"/>
      <c r="K18" s="819"/>
      <c r="L18" s="819"/>
      <c r="M18" s="817"/>
      <c r="N18" s="818"/>
      <c r="O18" s="819"/>
      <c r="P18" s="819"/>
      <c r="Q18" s="819"/>
    </row>
    <row r="19" spans="2:17" ht="13.5" customHeight="1">
      <c r="B19" s="83" t="s">
        <v>155</v>
      </c>
      <c r="C19" s="815" t="s">
        <v>634</v>
      </c>
      <c r="D19" s="816">
        <f>G19+I19</f>
        <v>3550</v>
      </c>
      <c r="E19" s="817">
        <v>4193</v>
      </c>
      <c r="F19" s="816">
        <f t="shared" si="1"/>
        <v>3230</v>
      </c>
      <c r="G19" s="816">
        <v>550</v>
      </c>
      <c r="H19" s="816">
        <v>430</v>
      </c>
      <c r="I19" s="816">
        <v>3000</v>
      </c>
      <c r="J19" s="817">
        <v>2800</v>
      </c>
      <c r="K19" s="821">
        <v>11585.8</v>
      </c>
      <c r="L19" s="816"/>
      <c r="M19" s="816"/>
      <c r="N19" s="822">
        <v>0</v>
      </c>
      <c r="O19" s="819">
        <v>1</v>
      </c>
      <c r="P19" s="819">
        <v>1</v>
      </c>
      <c r="Q19" s="819">
        <v>1</v>
      </c>
    </row>
    <row r="20" spans="2:17" ht="13.5" customHeight="1">
      <c r="B20" s="83" t="s">
        <v>156</v>
      </c>
      <c r="C20" s="815" t="s">
        <v>635</v>
      </c>
      <c r="D20" s="816">
        <f>G20+I20</f>
        <v>3000</v>
      </c>
      <c r="E20" s="817">
        <v>4626</v>
      </c>
      <c r="F20" s="816">
        <f t="shared" si="1"/>
        <v>2962</v>
      </c>
      <c r="G20" s="816">
        <v>300</v>
      </c>
      <c r="H20" s="816">
        <v>292</v>
      </c>
      <c r="I20" s="816">
        <v>2700</v>
      </c>
      <c r="J20" s="817">
        <v>2670</v>
      </c>
      <c r="K20" s="816">
        <v>11124.5</v>
      </c>
      <c r="L20" s="816"/>
      <c r="M20" s="816"/>
      <c r="N20" s="818">
        <v>1</v>
      </c>
      <c r="O20" s="819">
        <v>1</v>
      </c>
      <c r="P20" s="819">
        <v>1</v>
      </c>
      <c r="Q20" s="819">
        <v>1</v>
      </c>
    </row>
    <row r="21" spans="2:17" ht="13.5" customHeight="1">
      <c r="B21" s="83" t="s">
        <v>326</v>
      </c>
      <c r="C21" s="815" t="s">
        <v>636</v>
      </c>
      <c r="D21" s="816">
        <f>G21+I21</f>
        <v>1070</v>
      </c>
      <c r="E21" s="817">
        <v>821</v>
      </c>
      <c r="F21" s="816">
        <f t="shared" si="1"/>
        <v>218</v>
      </c>
      <c r="G21" s="816">
        <v>270</v>
      </c>
      <c r="H21" s="816">
        <v>53</v>
      </c>
      <c r="I21" s="816">
        <v>800</v>
      </c>
      <c r="J21" s="817">
        <v>165</v>
      </c>
      <c r="K21" s="816">
        <v>2320.5</v>
      </c>
      <c r="L21" s="816"/>
      <c r="M21" s="816"/>
      <c r="N21" s="818">
        <v>1</v>
      </c>
      <c r="O21" s="819">
        <v>1</v>
      </c>
      <c r="P21" s="819">
        <v>1</v>
      </c>
      <c r="Q21" s="819">
        <v>0</v>
      </c>
    </row>
    <row r="22" spans="2:17" ht="13.5" customHeight="1">
      <c r="B22" s="83" t="s">
        <v>159</v>
      </c>
      <c r="C22" s="815" t="s">
        <v>637</v>
      </c>
      <c r="D22" s="816">
        <f>G22+I22</f>
        <v>0</v>
      </c>
      <c r="E22" s="819"/>
      <c r="F22" s="816"/>
      <c r="G22" s="816"/>
      <c r="H22" s="816"/>
      <c r="I22" s="816"/>
      <c r="J22" s="817"/>
      <c r="K22" s="816"/>
      <c r="L22" s="816"/>
      <c r="M22" s="816"/>
      <c r="N22" s="818"/>
      <c r="O22" s="819"/>
      <c r="P22" s="819"/>
      <c r="Q22" s="819"/>
    </row>
    <row r="23" spans="2:17" ht="12" customHeight="1">
      <c r="B23" s="83"/>
      <c r="C23" s="815"/>
      <c r="D23" s="816"/>
      <c r="E23" s="819"/>
      <c r="F23" s="816"/>
      <c r="G23" s="817"/>
      <c r="H23" s="817"/>
      <c r="I23" s="817"/>
      <c r="J23" s="817"/>
      <c r="K23" s="819"/>
      <c r="L23" s="819"/>
      <c r="M23" s="817"/>
      <c r="N23" s="818"/>
      <c r="O23" s="819"/>
      <c r="P23" s="819"/>
      <c r="Q23" s="819"/>
    </row>
    <row r="24" spans="2:17" ht="13.5" customHeight="1">
      <c r="B24" s="83" t="s">
        <v>160</v>
      </c>
      <c r="C24" s="815" t="s">
        <v>638</v>
      </c>
      <c r="D24" s="816"/>
      <c r="E24" s="819"/>
      <c r="F24" s="816"/>
      <c r="G24" s="816"/>
      <c r="H24" s="816"/>
      <c r="I24" s="816"/>
      <c r="J24" s="817"/>
      <c r="K24" s="823"/>
      <c r="L24" s="823"/>
      <c r="M24" s="816"/>
      <c r="N24" s="818"/>
      <c r="O24" s="819"/>
      <c r="P24" s="819"/>
      <c r="Q24" s="819"/>
    </row>
    <row r="25" spans="2:17" ht="13.5" customHeight="1">
      <c r="B25" s="83" t="s">
        <v>161</v>
      </c>
      <c r="C25" s="815" t="s">
        <v>639</v>
      </c>
      <c r="D25" s="816">
        <f>G25+I25</f>
        <v>6850</v>
      </c>
      <c r="E25" s="817">
        <v>3084</v>
      </c>
      <c r="F25" s="816">
        <f t="shared" si="1"/>
        <v>3178</v>
      </c>
      <c r="G25" s="816">
        <v>350</v>
      </c>
      <c r="H25" s="816">
        <v>350</v>
      </c>
      <c r="I25" s="816">
        <v>6500</v>
      </c>
      <c r="J25" s="817">
        <v>2828</v>
      </c>
      <c r="K25" s="816">
        <v>10712.5</v>
      </c>
      <c r="L25" s="816"/>
      <c r="M25" s="816"/>
      <c r="N25" s="818">
        <v>0</v>
      </c>
      <c r="O25" s="819">
        <v>1</v>
      </c>
      <c r="P25" s="819">
        <v>1</v>
      </c>
      <c r="Q25" s="819">
        <v>1</v>
      </c>
    </row>
    <row r="26" spans="2:17" ht="13.5" customHeight="1">
      <c r="B26" s="83" t="s">
        <v>162</v>
      </c>
      <c r="C26" s="815" t="s">
        <v>640</v>
      </c>
      <c r="D26" s="816">
        <f>G26+I26</f>
        <v>11400</v>
      </c>
      <c r="E26" s="817">
        <v>10315</v>
      </c>
      <c r="F26" s="816">
        <f t="shared" si="1"/>
        <v>7774</v>
      </c>
      <c r="G26" s="816">
        <v>1400</v>
      </c>
      <c r="H26" s="816">
        <v>1952</v>
      </c>
      <c r="I26" s="816">
        <v>10000</v>
      </c>
      <c r="J26" s="817">
        <v>5822</v>
      </c>
      <c r="K26" s="816">
        <v>32652.4</v>
      </c>
      <c r="L26" s="816"/>
      <c r="M26" s="816"/>
      <c r="N26" s="818">
        <v>1</v>
      </c>
      <c r="O26" s="819">
        <v>1</v>
      </c>
      <c r="P26" s="819">
        <v>1</v>
      </c>
      <c r="Q26" s="819">
        <v>1</v>
      </c>
    </row>
    <row r="27" spans="2:17" ht="13.5" customHeight="1">
      <c r="B27" s="83" t="s">
        <v>163</v>
      </c>
      <c r="C27" s="815" t="s">
        <v>641</v>
      </c>
      <c r="D27" s="816">
        <f>G27+I27</f>
        <v>4650</v>
      </c>
      <c r="E27" s="817">
        <v>3584</v>
      </c>
      <c r="F27" s="816">
        <f t="shared" si="1"/>
        <v>2105.2</v>
      </c>
      <c r="G27" s="816">
        <v>650</v>
      </c>
      <c r="H27" s="816">
        <v>363.2</v>
      </c>
      <c r="I27" s="816">
        <v>4000</v>
      </c>
      <c r="J27" s="817">
        <v>1742</v>
      </c>
      <c r="K27" s="816">
        <v>7983</v>
      </c>
      <c r="L27" s="816"/>
      <c r="M27" s="816"/>
      <c r="N27" s="822">
        <v>1</v>
      </c>
      <c r="O27" s="819">
        <v>1</v>
      </c>
      <c r="P27" s="819">
        <v>1</v>
      </c>
      <c r="Q27" s="819">
        <v>1</v>
      </c>
    </row>
    <row r="28" spans="2:17" ht="11.25" customHeight="1">
      <c r="B28" s="83"/>
      <c r="C28" s="815"/>
      <c r="D28" s="816"/>
      <c r="E28" s="817"/>
      <c r="F28" s="816"/>
      <c r="G28" s="817"/>
      <c r="H28" s="817"/>
      <c r="I28" s="817"/>
      <c r="J28" s="817"/>
      <c r="K28" s="819"/>
      <c r="L28" s="819"/>
      <c r="M28" s="817"/>
      <c r="N28" s="818"/>
      <c r="O28" s="819"/>
      <c r="P28" s="819"/>
      <c r="Q28" s="819"/>
    </row>
    <row r="29" spans="2:17" ht="13.5" customHeight="1">
      <c r="B29" s="83" t="s">
        <v>164</v>
      </c>
      <c r="C29" s="815" t="s">
        <v>642</v>
      </c>
      <c r="D29" s="816">
        <f>G29+I29</f>
        <v>14450</v>
      </c>
      <c r="E29" s="817">
        <v>9368</v>
      </c>
      <c r="F29" s="816">
        <f t="shared" si="1"/>
        <v>8421</v>
      </c>
      <c r="G29" s="816">
        <v>1650</v>
      </c>
      <c r="H29" s="816">
        <v>160</v>
      </c>
      <c r="I29" s="816">
        <v>12800</v>
      </c>
      <c r="J29" s="817">
        <v>8261</v>
      </c>
      <c r="K29" s="816">
        <v>19708.1</v>
      </c>
      <c r="L29" s="816"/>
      <c r="M29" s="816"/>
      <c r="N29" s="818">
        <v>1</v>
      </c>
      <c r="O29" s="819">
        <v>1</v>
      </c>
      <c r="P29" s="819">
        <v>1</v>
      </c>
      <c r="Q29" s="819">
        <v>1</v>
      </c>
    </row>
    <row r="30" spans="2:17" ht="13.5" customHeight="1">
      <c r="B30" s="83" t="s">
        <v>165</v>
      </c>
      <c r="C30" s="815" t="s">
        <v>643</v>
      </c>
      <c r="D30" s="816">
        <f>G30+I30</f>
        <v>0</v>
      </c>
      <c r="E30" s="819"/>
      <c r="F30" s="816"/>
      <c r="G30" s="816"/>
      <c r="H30" s="816"/>
      <c r="I30" s="816"/>
      <c r="J30" s="817"/>
      <c r="K30" s="816"/>
      <c r="L30" s="816"/>
      <c r="M30" s="816"/>
      <c r="N30" s="818"/>
      <c r="O30" s="819"/>
      <c r="P30" s="819"/>
      <c r="Q30" s="819"/>
    </row>
    <row r="31" spans="2:17" ht="13.5" customHeight="1">
      <c r="B31" s="83" t="s">
        <v>166</v>
      </c>
      <c r="C31" s="815" t="s">
        <v>644</v>
      </c>
      <c r="D31" s="816">
        <f>G31+I31</f>
        <v>1450</v>
      </c>
      <c r="E31" s="819">
        <v>2316.1</v>
      </c>
      <c r="F31" s="816">
        <f t="shared" si="1"/>
        <v>2016</v>
      </c>
      <c r="G31" s="816">
        <v>250</v>
      </c>
      <c r="H31" s="816"/>
      <c r="I31" s="816">
        <v>1200</v>
      </c>
      <c r="J31" s="817">
        <v>2016</v>
      </c>
      <c r="K31" s="816">
        <v>5041.9</v>
      </c>
      <c r="L31" s="823"/>
      <c r="M31" s="816"/>
      <c r="N31" s="818">
        <v>1</v>
      </c>
      <c r="O31" s="819">
        <v>1</v>
      </c>
      <c r="P31" s="819">
        <v>1</v>
      </c>
      <c r="Q31" s="819">
        <v>1</v>
      </c>
    </row>
    <row r="32" spans="2:17" ht="12" customHeight="1">
      <c r="B32" s="97" t="s">
        <v>279</v>
      </c>
      <c r="C32" s="97"/>
      <c r="D32" s="816"/>
      <c r="E32" s="819"/>
      <c r="F32" s="824"/>
      <c r="G32" s="824"/>
      <c r="H32" s="824"/>
      <c r="I32" s="824"/>
      <c r="J32" s="824"/>
      <c r="K32" s="825"/>
      <c r="L32" s="825"/>
      <c r="M32" s="825"/>
      <c r="N32" s="787"/>
      <c r="O32" s="819"/>
      <c r="P32" s="819"/>
      <c r="Q32" s="819"/>
    </row>
    <row r="33" spans="2:17" ht="21" customHeight="1">
      <c r="B33" s="826" t="s">
        <v>647</v>
      </c>
      <c r="C33" s="827" t="s">
        <v>41</v>
      </c>
      <c r="D33" s="828">
        <f>G33+I33</f>
        <v>115202.4</v>
      </c>
      <c r="E33" s="829">
        <f>SUM(E9:E32)</f>
        <v>104156.00000000001</v>
      </c>
      <c r="F33" s="830">
        <f>SUM(F9:F32)</f>
        <v>91831.9</v>
      </c>
      <c r="G33" s="830">
        <f aca="true" t="shared" si="2" ref="G33:M33">SUM(G9:G32)</f>
        <v>12650</v>
      </c>
      <c r="H33" s="830">
        <f t="shared" si="2"/>
        <v>7474.2</v>
      </c>
      <c r="I33" s="830">
        <f>SUM(I9:I32)</f>
        <v>102552.4</v>
      </c>
      <c r="J33" s="830">
        <f t="shared" si="2"/>
        <v>84357.70000000001</v>
      </c>
      <c r="K33" s="830">
        <f t="shared" si="2"/>
        <v>264105.7</v>
      </c>
      <c r="L33" s="830">
        <f t="shared" si="2"/>
        <v>6392</v>
      </c>
      <c r="M33" s="831">
        <f t="shared" si="2"/>
        <v>3316</v>
      </c>
      <c r="N33" s="797"/>
      <c r="O33" s="832"/>
      <c r="P33" s="819"/>
      <c r="Q33" s="819"/>
    </row>
    <row r="34" spans="2:15" ht="23.25" customHeight="1">
      <c r="B34" s="833" t="s">
        <v>648</v>
      </c>
      <c r="C34" s="834" t="s">
        <v>649</v>
      </c>
      <c r="D34" s="835">
        <v>144060.5</v>
      </c>
      <c r="E34" s="835"/>
      <c r="F34" s="835"/>
      <c r="G34" s="835">
        <v>20070.9</v>
      </c>
      <c r="H34" s="835">
        <v>7723.3</v>
      </c>
      <c r="I34" s="835">
        <v>125508.4</v>
      </c>
      <c r="J34" s="835">
        <v>96432.7</v>
      </c>
      <c r="K34" s="835">
        <v>306190.3</v>
      </c>
      <c r="L34" s="835">
        <v>21832.6</v>
      </c>
      <c r="M34" s="835">
        <v>5699.4</v>
      </c>
      <c r="N34" s="787"/>
      <c r="O34" s="819"/>
    </row>
    <row r="462" ht="10.5">
      <c r="B462" s="774" t="s">
        <v>1075</v>
      </c>
    </row>
  </sheetData>
  <sheetProtection/>
  <mergeCells count="7">
    <mergeCell ref="I5:J5"/>
    <mergeCell ref="P5:P8"/>
    <mergeCell ref="Q5:Q8"/>
    <mergeCell ref="G6:H6"/>
    <mergeCell ref="I6:J6"/>
    <mergeCell ref="E7:E8"/>
    <mergeCell ref="F7:F8"/>
  </mergeCells>
  <printOptions/>
  <pageMargins left="0.25" right="0.25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11.875" style="0" customWidth="1"/>
    <col min="2" max="2" width="7.375" style="0" customWidth="1"/>
    <col min="3" max="4" width="6.375" style="0" customWidth="1"/>
    <col min="5" max="6" width="6.25390625" style="0" customWidth="1"/>
    <col min="7" max="7" width="6.125" style="0" customWidth="1"/>
    <col min="8" max="8" width="6.75390625" style="0" customWidth="1"/>
    <col min="9" max="9" width="6.00390625" style="0" customWidth="1"/>
    <col min="10" max="10" width="6.875" style="0" customWidth="1"/>
    <col min="11" max="11" width="6.75390625" style="0" customWidth="1"/>
    <col min="12" max="12" width="6.375" style="0" customWidth="1"/>
    <col min="13" max="13" width="6.125" style="0" customWidth="1"/>
    <col min="14" max="14" width="6.00390625" style="0" customWidth="1"/>
    <col min="15" max="15" width="5.75390625" style="0" customWidth="1"/>
    <col min="16" max="17" width="6.00390625" style="0" customWidth="1"/>
    <col min="18" max="18" width="5.125" style="0" customWidth="1"/>
    <col min="19" max="19" width="5.375" style="0" customWidth="1"/>
    <col min="20" max="20" width="5.875" style="0" customWidth="1"/>
    <col min="21" max="21" width="6.25390625" style="0" customWidth="1"/>
    <col min="23" max="23" width="18.00390625" style="0" customWidth="1"/>
  </cols>
  <sheetData>
    <row r="1" spans="23:25" ht="12.75">
      <c r="W1" s="836"/>
      <c r="X1" s="836"/>
      <c r="Y1" s="836"/>
    </row>
    <row r="2" spans="3:25" ht="12.75">
      <c r="C2" s="837" t="s">
        <v>1076</v>
      </c>
      <c r="W2" s="836"/>
      <c r="X2" s="836"/>
      <c r="Y2" s="836"/>
    </row>
    <row r="3" spans="1:25" ht="12.75">
      <c r="A3" s="49"/>
      <c r="B3" s="49"/>
      <c r="D3" s="49"/>
      <c r="E3" s="49"/>
      <c r="F3" s="49"/>
      <c r="G3" s="49"/>
      <c r="H3" s="49"/>
      <c r="I3" s="838"/>
      <c r="J3" s="838"/>
      <c r="K3" s="838"/>
      <c r="L3" s="838"/>
      <c r="M3" s="838"/>
      <c r="N3" s="49"/>
      <c r="O3" s="49"/>
      <c r="P3" s="49"/>
      <c r="Q3" s="49"/>
      <c r="R3" s="49"/>
      <c r="S3" s="49"/>
      <c r="T3" s="49"/>
      <c r="U3" s="83"/>
      <c r="W3" s="836"/>
      <c r="X3" s="836"/>
      <c r="Y3" s="836"/>
    </row>
    <row r="4" spans="1:25" ht="12.75">
      <c r="A4" s="49"/>
      <c r="B4" s="49"/>
      <c r="C4" s="837"/>
      <c r="D4" s="49"/>
      <c r="E4" s="49"/>
      <c r="F4" s="49"/>
      <c r="G4" s="49"/>
      <c r="H4" s="49"/>
      <c r="I4" s="838"/>
      <c r="J4" s="838"/>
      <c r="K4" s="838"/>
      <c r="L4" s="838"/>
      <c r="M4" s="838"/>
      <c r="N4" s="49"/>
      <c r="O4" s="49"/>
      <c r="P4" s="49"/>
      <c r="Q4" s="49"/>
      <c r="R4" s="49"/>
      <c r="S4" s="49"/>
      <c r="T4" s="49"/>
      <c r="U4" s="83"/>
      <c r="W4" s="836"/>
      <c r="X4" s="836"/>
      <c r="Y4" s="836"/>
    </row>
    <row r="5" spans="1:25" ht="39" customHeight="1">
      <c r="A5" s="839" t="s">
        <v>1077</v>
      </c>
      <c r="B5" s="840" t="s">
        <v>1078</v>
      </c>
      <c r="C5" s="841" t="s">
        <v>1079</v>
      </c>
      <c r="D5" s="841" t="s">
        <v>1080</v>
      </c>
      <c r="E5" s="841" t="s">
        <v>1081</v>
      </c>
      <c r="F5" s="841" t="s">
        <v>1082</v>
      </c>
      <c r="G5" s="842" t="s">
        <v>1083</v>
      </c>
      <c r="H5" s="841" t="s">
        <v>1084</v>
      </c>
      <c r="I5" s="841" t="s">
        <v>1085</v>
      </c>
      <c r="J5" s="842" t="s">
        <v>1086</v>
      </c>
      <c r="K5" s="842" t="s">
        <v>1087</v>
      </c>
      <c r="L5" s="842" t="s">
        <v>1088</v>
      </c>
      <c r="M5" s="842" t="s">
        <v>1089</v>
      </c>
      <c r="N5" s="842" t="s">
        <v>1090</v>
      </c>
      <c r="O5" s="842" t="s">
        <v>1091</v>
      </c>
      <c r="P5" s="842" t="s">
        <v>1092</v>
      </c>
      <c r="Q5" s="842" t="s">
        <v>1093</v>
      </c>
      <c r="R5" s="842" t="s">
        <v>1094</v>
      </c>
      <c r="S5" s="842" t="s">
        <v>1095</v>
      </c>
      <c r="T5" s="842" t="s">
        <v>1096</v>
      </c>
      <c r="U5" s="843" t="s">
        <v>1097</v>
      </c>
      <c r="V5" s="844"/>
      <c r="W5" s="836"/>
      <c r="X5" s="836"/>
      <c r="Y5" s="836"/>
    </row>
    <row r="6" spans="1:25" ht="19.5" customHeight="1">
      <c r="A6" s="845" t="s">
        <v>908</v>
      </c>
      <c r="B6" s="846">
        <v>820000</v>
      </c>
      <c r="C6" s="846">
        <v>550000</v>
      </c>
      <c r="D6" s="846">
        <v>530000</v>
      </c>
      <c r="E6" s="846">
        <v>350000</v>
      </c>
      <c r="F6" s="846">
        <v>350000</v>
      </c>
      <c r="G6" s="846">
        <v>800000</v>
      </c>
      <c r="H6" s="846">
        <v>650000</v>
      </c>
      <c r="I6" s="846">
        <v>630000</v>
      </c>
      <c r="J6" s="846">
        <v>450000</v>
      </c>
      <c r="K6" s="846">
        <v>430000</v>
      </c>
      <c r="L6" s="846">
        <v>110000</v>
      </c>
      <c r="M6" s="846">
        <v>100000</v>
      </c>
      <c r="N6" s="846">
        <v>80000</v>
      </c>
      <c r="O6" s="846">
        <v>60000</v>
      </c>
      <c r="P6" s="846">
        <v>60000</v>
      </c>
      <c r="Q6" s="846">
        <v>100000</v>
      </c>
      <c r="R6" s="846">
        <v>60000</v>
      </c>
      <c r="S6" s="846">
        <v>50000</v>
      </c>
      <c r="T6" s="846">
        <v>35000</v>
      </c>
      <c r="U6" s="846">
        <v>35000</v>
      </c>
      <c r="V6" s="844"/>
      <c r="W6" s="847"/>
      <c r="X6" s="836"/>
      <c r="Y6" s="836"/>
    </row>
    <row r="7" spans="1:25" ht="19.5" customHeight="1">
      <c r="A7" s="848" t="s">
        <v>1098</v>
      </c>
      <c r="B7" s="849">
        <v>800000</v>
      </c>
      <c r="C7" s="849">
        <v>550000</v>
      </c>
      <c r="D7" s="849">
        <v>500000</v>
      </c>
      <c r="E7" s="849">
        <v>300000</v>
      </c>
      <c r="F7" s="849">
        <v>300000</v>
      </c>
      <c r="G7" s="849">
        <v>800000</v>
      </c>
      <c r="H7" s="849">
        <v>750000</v>
      </c>
      <c r="I7" s="849">
        <v>530000</v>
      </c>
      <c r="J7" s="849">
        <v>430000</v>
      </c>
      <c r="K7" s="849">
        <v>400000</v>
      </c>
      <c r="L7" s="849">
        <v>150000</v>
      </c>
      <c r="M7" s="849">
        <v>90000</v>
      </c>
      <c r="N7" s="849">
        <v>65000</v>
      </c>
      <c r="O7" s="849">
        <v>40000</v>
      </c>
      <c r="P7" s="849">
        <v>40000</v>
      </c>
      <c r="Q7" s="849">
        <v>85000</v>
      </c>
      <c r="R7" s="849">
        <v>70000</v>
      </c>
      <c r="S7" s="849">
        <v>45000</v>
      </c>
      <c r="T7" s="849">
        <v>35000</v>
      </c>
      <c r="U7" s="849">
        <v>35000</v>
      </c>
      <c r="V7" s="844"/>
      <c r="W7" s="847"/>
      <c r="X7" s="836"/>
      <c r="Y7" s="836"/>
    </row>
    <row r="8" spans="1:25" ht="19.5" customHeight="1">
      <c r="A8" s="848" t="s">
        <v>1099</v>
      </c>
      <c r="B8" s="849">
        <v>800000</v>
      </c>
      <c r="C8" s="849">
        <v>550000</v>
      </c>
      <c r="D8" s="849">
        <v>500000</v>
      </c>
      <c r="E8" s="849">
        <v>400000</v>
      </c>
      <c r="F8" s="849">
        <v>400000</v>
      </c>
      <c r="G8" s="849">
        <v>800000</v>
      </c>
      <c r="H8" s="849">
        <v>550000</v>
      </c>
      <c r="I8" s="849">
        <v>500000</v>
      </c>
      <c r="J8" s="849">
        <v>350000</v>
      </c>
      <c r="K8" s="849">
        <v>350000</v>
      </c>
      <c r="L8" s="849">
        <v>80000</v>
      </c>
      <c r="M8" s="849">
        <v>80000</v>
      </c>
      <c r="N8" s="849">
        <v>70000</v>
      </c>
      <c r="O8" s="849">
        <v>50000</v>
      </c>
      <c r="P8" s="849">
        <v>50000</v>
      </c>
      <c r="Q8" s="849">
        <v>110000</v>
      </c>
      <c r="R8" s="849">
        <v>80000</v>
      </c>
      <c r="S8" s="849">
        <v>60000</v>
      </c>
      <c r="T8" s="849">
        <v>40000</v>
      </c>
      <c r="U8" s="849">
        <v>40000</v>
      </c>
      <c r="V8" s="844"/>
      <c r="W8" s="847"/>
      <c r="X8" s="836"/>
      <c r="Y8" s="836"/>
    </row>
    <row r="9" spans="1:25" ht="19.5" customHeight="1">
      <c r="A9" s="848" t="s">
        <v>888</v>
      </c>
      <c r="B9" s="849">
        <v>500000</v>
      </c>
      <c r="C9" s="849">
        <v>400000</v>
      </c>
      <c r="D9" s="849">
        <v>400000</v>
      </c>
      <c r="E9" s="849">
        <v>300000</v>
      </c>
      <c r="F9" s="849">
        <v>300000</v>
      </c>
      <c r="G9" s="849">
        <v>550000</v>
      </c>
      <c r="H9" s="849">
        <v>450000</v>
      </c>
      <c r="I9" s="849">
        <v>450000</v>
      </c>
      <c r="J9" s="849">
        <v>350000</v>
      </c>
      <c r="K9" s="849">
        <v>350000</v>
      </c>
      <c r="L9" s="849">
        <v>180000</v>
      </c>
      <c r="M9" s="849">
        <v>80000</v>
      </c>
      <c r="N9" s="849">
        <v>60000</v>
      </c>
      <c r="O9" s="849">
        <v>45000</v>
      </c>
      <c r="P9" s="849">
        <v>45000</v>
      </c>
      <c r="Q9" s="849">
        <v>60000</v>
      </c>
      <c r="R9" s="849">
        <v>50000</v>
      </c>
      <c r="S9" s="849">
        <v>40000</v>
      </c>
      <c r="T9" s="849">
        <v>30000</v>
      </c>
      <c r="U9" s="849">
        <v>25000</v>
      </c>
      <c r="V9" s="844"/>
      <c r="W9" s="847"/>
      <c r="X9" s="836"/>
      <c r="Y9" s="836"/>
    </row>
    <row r="10" spans="1:25" ht="19.5" customHeight="1">
      <c r="A10" s="848" t="s">
        <v>1100</v>
      </c>
      <c r="B10" s="849">
        <v>400000</v>
      </c>
      <c r="C10" s="849">
        <v>300000</v>
      </c>
      <c r="D10" s="849">
        <v>350000</v>
      </c>
      <c r="E10" s="849">
        <v>350000</v>
      </c>
      <c r="F10" s="849">
        <v>350000</v>
      </c>
      <c r="G10" s="849">
        <v>500000</v>
      </c>
      <c r="H10" s="849">
        <v>600000</v>
      </c>
      <c r="I10" s="849">
        <v>600000</v>
      </c>
      <c r="J10" s="849">
        <v>370000</v>
      </c>
      <c r="K10" s="849">
        <v>370000</v>
      </c>
      <c r="L10" s="849">
        <v>180000</v>
      </c>
      <c r="M10" s="849">
        <v>70000</v>
      </c>
      <c r="N10" s="849">
        <v>60000</v>
      </c>
      <c r="O10" s="849">
        <v>30000</v>
      </c>
      <c r="P10" s="849">
        <v>30000</v>
      </c>
      <c r="Q10" s="849">
        <v>200000</v>
      </c>
      <c r="R10" s="849">
        <v>50000</v>
      </c>
      <c r="S10" s="849">
        <v>45000</v>
      </c>
      <c r="T10" s="849">
        <v>25000</v>
      </c>
      <c r="U10" s="849">
        <v>25000</v>
      </c>
      <c r="V10" s="844"/>
      <c r="W10" s="847"/>
      <c r="X10" s="836"/>
      <c r="Y10" s="836"/>
    </row>
    <row r="11" spans="1:25" ht="19.5" customHeight="1">
      <c r="A11" s="848" t="s">
        <v>1101</v>
      </c>
      <c r="B11" s="849">
        <v>500000</v>
      </c>
      <c r="C11" s="849">
        <v>500000</v>
      </c>
      <c r="D11" s="849">
        <v>500000</v>
      </c>
      <c r="E11" s="849">
        <v>480000</v>
      </c>
      <c r="F11" s="849">
        <v>450000</v>
      </c>
      <c r="G11" s="849">
        <v>500000</v>
      </c>
      <c r="H11" s="849">
        <v>620000</v>
      </c>
      <c r="I11" s="849">
        <v>600000</v>
      </c>
      <c r="J11" s="849">
        <v>500000</v>
      </c>
      <c r="K11" s="849">
        <v>500000</v>
      </c>
      <c r="L11" s="849">
        <v>150000</v>
      </c>
      <c r="M11" s="849">
        <v>130000</v>
      </c>
      <c r="N11" s="849">
        <v>110000</v>
      </c>
      <c r="O11" s="849">
        <v>100000</v>
      </c>
      <c r="P11" s="849">
        <v>90000</v>
      </c>
      <c r="Q11" s="849">
        <v>80000</v>
      </c>
      <c r="R11" s="849">
        <v>100000</v>
      </c>
      <c r="S11" s="849">
        <v>90000</v>
      </c>
      <c r="T11" s="849">
        <v>50000</v>
      </c>
      <c r="U11" s="849">
        <v>50000</v>
      </c>
      <c r="V11" s="844"/>
      <c r="W11" s="847"/>
      <c r="X11" s="836"/>
      <c r="Y11" s="836"/>
    </row>
    <row r="12" spans="1:25" ht="19.5" customHeight="1">
      <c r="A12" s="848" t="s">
        <v>1102</v>
      </c>
      <c r="B12" s="849">
        <v>500000</v>
      </c>
      <c r="C12" s="849">
        <v>450000</v>
      </c>
      <c r="D12" s="849">
        <v>450000</v>
      </c>
      <c r="E12" s="849">
        <v>280000</v>
      </c>
      <c r="F12" s="849">
        <v>280000</v>
      </c>
      <c r="G12" s="849">
        <v>680000</v>
      </c>
      <c r="H12" s="849">
        <v>650000</v>
      </c>
      <c r="I12" s="849">
        <v>500000</v>
      </c>
      <c r="J12" s="849">
        <v>350000</v>
      </c>
      <c r="K12" s="849">
        <v>350000</v>
      </c>
      <c r="L12" s="849">
        <v>200000</v>
      </c>
      <c r="M12" s="849">
        <v>60000</v>
      </c>
      <c r="N12" s="849">
        <v>40000</v>
      </c>
      <c r="O12" s="849">
        <v>35000</v>
      </c>
      <c r="P12" s="849">
        <v>30000</v>
      </c>
      <c r="Q12" s="849">
        <v>150000</v>
      </c>
      <c r="R12" s="849">
        <v>50000</v>
      </c>
      <c r="S12" s="849">
        <v>35000</v>
      </c>
      <c r="T12" s="849">
        <v>25000</v>
      </c>
      <c r="U12" s="849">
        <v>25000</v>
      </c>
      <c r="V12" s="844"/>
      <c r="W12" s="847"/>
      <c r="X12" s="836"/>
      <c r="Y12" s="836"/>
    </row>
    <row r="13" spans="1:25" ht="19.5" customHeight="1">
      <c r="A13" s="848" t="s">
        <v>1103</v>
      </c>
      <c r="B13" s="849">
        <v>800000</v>
      </c>
      <c r="C13" s="849">
        <v>400000</v>
      </c>
      <c r="D13" s="849">
        <v>450000</v>
      </c>
      <c r="E13" s="849">
        <v>300000</v>
      </c>
      <c r="F13" s="849">
        <v>300000</v>
      </c>
      <c r="G13" s="849">
        <v>750000</v>
      </c>
      <c r="H13" s="849">
        <v>500000</v>
      </c>
      <c r="I13" s="849">
        <v>500000</v>
      </c>
      <c r="J13" s="849">
        <v>300000</v>
      </c>
      <c r="K13" s="849">
        <v>300000</v>
      </c>
      <c r="L13" s="849">
        <v>250000</v>
      </c>
      <c r="M13" s="849">
        <v>150000</v>
      </c>
      <c r="N13" s="849">
        <v>130000</v>
      </c>
      <c r="O13" s="849">
        <v>20000</v>
      </c>
      <c r="P13" s="849">
        <v>20000</v>
      </c>
      <c r="Q13" s="849">
        <v>200000</v>
      </c>
      <c r="R13" s="849">
        <v>90000</v>
      </c>
      <c r="S13" s="849">
        <v>90000</v>
      </c>
      <c r="T13" s="849">
        <v>35000</v>
      </c>
      <c r="U13" s="849">
        <v>35000</v>
      </c>
      <c r="V13" s="844"/>
      <c r="W13" s="847"/>
      <c r="X13" s="836"/>
      <c r="Y13" s="836"/>
    </row>
    <row r="14" spans="1:25" ht="19.5" customHeight="1">
      <c r="A14" s="848" t="s">
        <v>1104</v>
      </c>
      <c r="B14" s="849">
        <v>750000</v>
      </c>
      <c r="C14" s="849">
        <v>600000</v>
      </c>
      <c r="D14" s="849">
        <v>600000</v>
      </c>
      <c r="E14" s="849">
        <v>500000</v>
      </c>
      <c r="F14" s="849">
        <v>500000</v>
      </c>
      <c r="G14" s="849">
        <v>700000</v>
      </c>
      <c r="H14" s="849">
        <v>650000</v>
      </c>
      <c r="I14" s="849">
        <v>500000</v>
      </c>
      <c r="J14" s="849">
        <v>450000</v>
      </c>
      <c r="K14" s="849">
        <v>450000</v>
      </c>
      <c r="L14" s="849">
        <v>150000</v>
      </c>
      <c r="M14" s="849">
        <v>100000</v>
      </c>
      <c r="N14" s="849">
        <v>80000</v>
      </c>
      <c r="O14" s="849">
        <v>60000</v>
      </c>
      <c r="P14" s="849">
        <v>60000</v>
      </c>
      <c r="Q14" s="849">
        <v>80000</v>
      </c>
      <c r="R14" s="849">
        <v>75000</v>
      </c>
      <c r="S14" s="849">
        <v>80000</v>
      </c>
      <c r="T14" s="849">
        <v>40000</v>
      </c>
      <c r="U14" s="849">
        <v>40000</v>
      </c>
      <c r="V14" s="844"/>
      <c r="W14" s="847"/>
      <c r="X14" s="836"/>
      <c r="Y14" s="836"/>
    </row>
    <row r="15" spans="1:25" ht="19.5" customHeight="1">
      <c r="A15" s="848" t="s">
        <v>1105</v>
      </c>
      <c r="B15" s="849">
        <v>750000</v>
      </c>
      <c r="C15" s="849">
        <v>650000</v>
      </c>
      <c r="D15" s="849">
        <v>650000</v>
      </c>
      <c r="E15" s="849">
        <v>400000</v>
      </c>
      <c r="F15" s="849">
        <v>400000</v>
      </c>
      <c r="G15" s="849">
        <v>900000</v>
      </c>
      <c r="H15" s="849">
        <v>800000</v>
      </c>
      <c r="I15" s="849">
        <v>700000</v>
      </c>
      <c r="J15" s="849">
        <v>560000</v>
      </c>
      <c r="K15" s="849">
        <v>560000</v>
      </c>
      <c r="L15" s="849">
        <v>160000</v>
      </c>
      <c r="M15" s="849">
        <v>150000</v>
      </c>
      <c r="N15" s="849">
        <v>120000</v>
      </c>
      <c r="O15" s="849">
        <v>60000</v>
      </c>
      <c r="P15" s="849">
        <v>60000</v>
      </c>
      <c r="Q15" s="849">
        <v>110000</v>
      </c>
      <c r="R15" s="849">
        <v>80000</v>
      </c>
      <c r="S15" s="849">
        <v>80000</v>
      </c>
      <c r="T15" s="849">
        <v>40000</v>
      </c>
      <c r="U15" s="849">
        <v>40000</v>
      </c>
      <c r="V15" s="844"/>
      <c r="W15" s="847"/>
      <c r="X15" s="836"/>
      <c r="Y15" s="836"/>
    </row>
    <row r="16" spans="1:25" ht="19.5" customHeight="1">
      <c r="A16" s="848" t="s">
        <v>1106</v>
      </c>
      <c r="B16" s="849">
        <v>500000</v>
      </c>
      <c r="C16" s="849">
        <v>500000</v>
      </c>
      <c r="D16" s="849">
        <v>450000</v>
      </c>
      <c r="E16" s="849">
        <v>350000</v>
      </c>
      <c r="F16" s="849">
        <v>350000</v>
      </c>
      <c r="G16" s="849">
        <v>600000</v>
      </c>
      <c r="H16" s="849">
        <v>800000</v>
      </c>
      <c r="I16" s="849">
        <v>650000</v>
      </c>
      <c r="J16" s="849">
        <v>500000</v>
      </c>
      <c r="K16" s="849">
        <v>500000</v>
      </c>
      <c r="L16" s="849">
        <v>120000</v>
      </c>
      <c r="M16" s="849">
        <v>150000</v>
      </c>
      <c r="N16" s="849">
        <v>90000</v>
      </c>
      <c r="O16" s="849">
        <v>60000</v>
      </c>
      <c r="P16" s="849">
        <v>60000</v>
      </c>
      <c r="Q16" s="849">
        <v>80000</v>
      </c>
      <c r="R16" s="849">
        <v>80000</v>
      </c>
      <c r="S16" s="849">
        <v>50000</v>
      </c>
      <c r="T16" s="849">
        <v>20000</v>
      </c>
      <c r="U16" s="849">
        <v>20000</v>
      </c>
      <c r="V16" s="844"/>
      <c r="W16" s="847"/>
      <c r="X16" s="836"/>
      <c r="Y16" s="836"/>
    </row>
    <row r="17" spans="1:25" ht="19.5" customHeight="1">
      <c r="A17" s="848" t="s">
        <v>1107</v>
      </c>
      <c r="B17" s="849">
        <v>600000</v>
      </c>
      <c r="C17" s="849">
        <v>400000</v>
      </c>
      <c r="D17" s="849">
        <v>400000</v>
      </c>
      <c r="E17" s="849">
        <v>300000</v>
      </c>
      <c r="F17" s="849">
        <v>300000</v>
      </c>
      <c r="G17" s="849">
        <v>600000</v>
      </c>
      <c r="H17" s="849">
        <v>450000</v>
      </c>
      <c r="I17" s="849">
        <v>450000</v>
      </c>
      <c r="J17" s="849">
        <v>250000</v>
      </c>
      <c r="K17" s="849">
        <v>250000</v>
      </c>
      <c r="L17" s="849">
        <v>100000</v>
      </c>
      <c r="M17" s="849">
        <v>90000</v>
      </c>
      <c r="N17" s="849">
        <v>90000</v>
      </c>
      <c r="O17" s="849">
        <v>40000</v>
      </c>
      <c r="P17" s="849">
        <v>40000</v>
      </c>
      <c r="Q17" s="849">
        <v>90000</v>
      </c>
      <c r="R17" s="849">
        <v>70000</v>
      </c>
      <c r="S17" s="849">
        <v>70000</v>
      </c>
      <c r="T17" s="849">
        <v>30000</v>
      </c>
      <c r="U17" s="849">
        <v>30000</v>
      </c>
      <c r="V17" s="844"/>
      <c r="W17" s="847"/>
      <c r="X17" s="836"/>
      <c r="Y17" s="836"/>
    </row>
    <row r="18" spans="1:25" ht="19.5" customHeight="1">
      <c r="A18" s="848" t="s">
        <v>1108</v>
      </c>
      <c r="B18" s="849">
        <v>800000</v>
      </c>
      <c r="C18" s="849">
        <v>500000</v>
      </c>
      <c r="D18" s="849">
        <v>450000</v>
      </c>
      <c r="E18" s="849">
        <v>400000</v>
      </c>
      <c r="F18" s="849">
        <v>400000</v>
      </c>
      <c r="G18" s="849">
        <v>950000</v>
      </c>
      <c r="H18" s="849">
        <v>900000</v>
      </c>
      <c r="I18" s="849">
        <v>750000</v>
      </c>
      <c r="J18" s="849">
        <v>500000</v>
      </c>
      <c r="K18" s="849">
        <v>450000</v>
      </c>
      <c r="L18" s="849">
        <v>100000</v>
      </c>
      <c r="M18" s="849">
        <v>100000</v>
      </c>
      <c r="N18" s="849">
        <v>80000</v>
      </c>
      <c r="O18" s="849">
        <v>70000</v>
      </c>
      <c r="P18" s="849">
        <v>70000</v>
      </c>
      <c r="Q18" s="849">
        <v>100000</v>
      </c>
      <c r="R18" s="849">
        <v>80000</v>
      </c>
      <c r="S18" s="849">
        <v>45000</v>
      </c>
      <c r="T18" s="849">
        <v>30000</v>
      </c>
      <c r="U18" s="849">
        <v>30000</v>
      </c>
      <c r="V18" s="844"/>
      <c r="W18" s="847"/>
      <c r="X18" s="836"/>
      <c r="Y18" s="836"/>
    </row>
    <row r="19" spans="1:25" ht="19.5" customHeight="1">
      <c r="A19" s="848" t="s">
        <v>1109</v>
      </c>
      <c r="B19" s="849">
        <v>650000</v>
      </c>
      <c r="C19" s="849">
        <v>500000</v>
      </c>
      <c r="D19" s="849">
        <v>450000</v>
      </c>
      <c r="E19" s="849">
        <v>300000</v>
      </c>
      <c r="F19" s="849">
        <v>300000</v>
      </c>
      <c r="G19" s="849">
        <v>750000</v>
      </c>
      <c r="H19" s="849">
        <v>700000</v>
      </c>
      <c r="I19" s="849">
        <v>650000</v>
      </c>
      <c r="J19" s="849">
        <v>500000</v>
      </c>
      <c r="K19" s="849">
        <v>500000</v>
      </c>
      <c r="L19" s="849">
        <v>150000</v>
      </c>
      <c r="M19" s="849">
        <v>100000</v>
      </c>
      <c r="N19" s="849">
        <v>50000</v>
      </c>
      <c r="O19" s="849">
        <v>45000</v>
      </c>
      <c r="P19" s="849">
        <v>40000</v>
      </c>
      <c r="Q19" s="849">
        <v>65000</v>
      </c>
      <c r="R19" s="849">
        <v>65000</v>
      </c>
      <c r="S19" s="849">
        <v>50000</v>
      </c>
      <c r="T19" s="849">
        <v>20000</v>
      </c>
      <c r="U19" s="849">
        <v>20000</v>
      </c>
      <c r="V19" s="844"/>
      <c r="W19" s="847"/>
      <c r="X19" s="836"/>
      <c r="Y19" s="836"/>
    </row>
    <row r="20" spans="1:25" ht="19.5" customHeight="1">
      <c r="A20" s="848" t="s">
        <v>1110</v>
      </c>
      <c r="B20" s="849">
        <v>800000</v>
      </c>
      <c r="C20" s="849">
        <v>700000</v>
      </c>
      <c r="D20" s="849">
        <v>700000</v>
      </c>
      <c r="E20" s="849">
        <v>500000</v>
      </c>
      <c r="F20" s="849">
        <v>500000</v>
      </c>
      <c r="G20" s="849">
        <v>800000</v>
      </c>
      <c r="H20" s="849">
        <v>700000</v>
      </c>
      <c r="I20" s="849">
        <v>700000</v>
      </c>
      <c r="J20" s="849">
        <v>600000</v>
      </c>
      <c r="K20" s="849">
        <v>600000</v>
      </c>
      <c r="L20" s="849">
        <v>200000</v>
      </c>
      <c r="M20" s="849">
        <v>100000</v>
      </c>
      <c r="N20" s="849">
        <v>80000</v>
      </c>
      <c r="O20" s="849">
        <v>50000</v>
      </c>
      <c r="P20" s="849">
        <v>50000</v>
      </c>
      <c r="Q20" s="849">
        <v>90000</v>
      </c>
      <c r="R20" s="849">
        <v>70000</v>
      </c>
      <c r="S20" s="849">
        <v>60000</v>
      </c>
      <c r="T20" s="849">
        <v>50000</v>
      </c>
      <c r="U20" s="849">
        <v>50000</v>
      </c>
      <c r="V20" s="844"/>
      <c r="W20" s="847"/>
      <c r="X20" s="836"/>
      <c r="Y20" s="836"/>
    </row>
    <row r="21" spans="1:25" ht="19.5" customHeight="1">
      <c r="A21" s="848" t="s">
        <v>1111</v>
      </c>
      <c r="B21" s="849">
        <v>1000000</v>
      </c>
      <c r="C21" s="849">
        <v>550000</v>
      </c>
      <c r="D21" s="849">
        <v>550000</v>
      </c>
      <c r="E21" s="849">
        <v>350000</v>
      </c>
      <c r="F21" s="849">
        <v>350000</v>
      </c>
      <c r="G21" s="849">
        <v>700000</v>
      </c>
      <c r="H21" s="849">
        <v>650000</v>
      </c>
      <c r="I21" s="849">
        <v>600000</v>
      </c>
      <c r="J21" s="849">
        <v>450000</v>
      </c>
      <c r="K21" s="849">
        <v>450000</v>
      </c>
      <c r="L21" s="849">
        <v>150000</v>
      </c>
      <c r="M21" s="849">
        <v>100000</v>
      </c>
      <c r="N21" s="849">
        <v>85000</v>
      </c>
      <c r="O21" s="849">
        <v>55000</v>
      </c>
      <c r="P21" s="849">
        <v>55000</v>
      </c>
      <c r="Q21" s="849">
        <v>90000</v>
      </c>
      <c r="R21" s="849">
        <v>70000</v>
      </c>
      <c r="S21" s="849">
        <v>60000</v>
      </c>
      <c r="T21" s="849">
        <v>35000</v>
      </c>
      <c r="U21" s="849">
        <v>35000</v>
      </c>
      <c r="V21" s="844"/>
      <c r="W21" s="847"/>
      <c r="X21" s="836"/>
      <c r="Y21" s="836"/>
    </row>
    <row r="22" spans="1:25" ht="19.5" customHeight="1">
      <c r="A22" s="848" t="s">
        <v>1112</v>
      </c>
      <c r="B22" s="849">
        <v>760000</v>
      </c>
      <c r="C22" s="849">
        <v>612500</v>
      </c>
      <c r="D22" s="849">
        <v>460000</v>
      </c>
      <c r="E22" s="849">
        <v>284000</v>
      </c>
      <c r="F22" s="849">
        <v>284000</v>
      </c>
      <c r="G22" s="849">
        <v>840000</v>
      </c>
      <c r="H22" s="849">
        <v>720000</v>
      </c>
      <c r="I22" s="849">
        <v>640000</v>
      </c>
      <c r="J22" s="849">
        <v>284000</v>
      </c>
      <c r="K22" s="849">
        <v>280000</v>
      </c>
      <c r="L22" s="849">
        <v>110000</v>
      </c>
      <c r="M22" s="849">
        <v>96000</v>
      </c>
      <c r="N22" s="849">
        <v>60000</v>
      </c>
      <c r="O22" s="849">
        <v>45000</v>
      </c>
      <c r="P22" s="849">
        <v>45000</v>
      </c>
      <c r="Q22" s="849">
        <v>76000</v>
      </c>
      <c r="R22" s="849">
        <v>82000</v>
      </c>
      <c r="S22" s="849">
        <v>43000</v>
      </c>
      <c r="T22" s="849">
        <v>18000</v>
      </c>
      <c r="U22" s="849">
        <v>18000</v>
      </c>
      <c r="V22" s="844"/>
      <c r="W22" s="847"/>
      <c r="X22" s="836"/>
      <c r="Y22" s="836"/>
    </row>
    <row r="23" spans="1:25" ht="19.5" customHeight="1">
      <c r="A23" s="848" t="s">
        <v>1113</v>
      </c>
      <c r="B23" s="849">
        <v>1000000</v>
      </c>
      <c r="C23" s="849">
        <v>500000</v>
      </c>
      <c r="D23" s="849">
        <v>450000</v>
      </c>
      <c r="E23" s="849">
        <v>350000</v>
      </c>
      <c r="F23" s="849">
        <v>350000</v>
      </c>
      <c r="G23" s="849">
        <v>700000</v>
      </c>
      <c r="H23" s="849">
        <v>350000</v>
      </c>
      <c r="I23" s="849">
        <v>350000</v>
      </c>
      <c r="J23" s="849">
        <v>250000</v>
      </c>
      <c r="K23" s="849">
        <v>250000</v>
      </c>
      <c r="L23" s="849">
        <v>100000</v>
      </c>
      <c r="M23" s="849">
        <v>90000</v>
      </c>
      <c r="N23" s="849">
        <v>50000</v>
      </c>
      <c r="O23" s="849">
        <v>35000</v>
      </c>
      <c r="P23" s="849">
        <v>35000</v>
      </c>
      <c r="Q23" s="849">
        <v>80000</v>
      </c>
      <c r="R23" s="849">
        <v>45000</v>
      </c>
      <c r="S23" s="849">
        <v>40000</v>
      </c>
      <c r="T23" s="849">
        <v>25000</v>
      </c>
      <c r="U23" s="849">
        <v>25000</v>
      </c>
      <c r="V23" s="844"/>
      <c r="W23" s="847"/>
      <c r="X23" s="836"/>
      <c r="Y23" s="836"/>
    </row>
    <row r="24" spans="1:25" ht="19.5" customHeight="1">
      <c r="A24" s="850" t="s">
        <v>1114</v>
      </c>
      <c r="B24" s="851">
        <v>450000</v>
      </c>
      <c r="C24" s="851">
        <v>400000</v>
      </c>
      <c r="D24" s="851">
        <v>400000</v>
      </c>
      <c r="E24" s="851">
        <v>230000</v>
      </c>
      <c r="F24" s="851">
        <v>230000</v>
      </c>
      <c r="G24" s="851">
        <v>690000</v>
      </c>
      <c r="H24" s="851">
        <v>490000</v>
      </c>
      <c r="I24" s="851">
        <v>490000</v>
      </c>
      <c r="J24" s="851">
        <v>370000</v>
      </c>
      <c r="K24" s="851">
        <v>370000</v>
      </c>
      <c r="L24" s="851">
        <v>180000</v>
      </c>
      <c r="M24" s="851">
        <v>90000</v>
      </c>
      <c r="N24" s="851">
        <v>40000</v>
      </c>
      <c r="O24" s="851">
        <v>25000</v>
      </c>
      <c r="P24" s="851">
        <v>25000</v>
      </c>
      <c r="Q24" s="851">
        <v>110000</v>
      </c>
      <c r="R24" s="851">
        <v>45000</v>
      </c>
      <c r="S24" s="851">
        <v>35000</v>
      </c>
      <c r="T24" s="851">
        <v>12000</v>
      </c>
      <c r="U24" s="851">
        <v>12000</v>
      </c>
      <c r="V24" s="844"/>
      <c r="W24" s="847"/>
      <c r="X24" s="836"/>
      <c r="Y24" s="836"/>
    </row>
    <row r="25" spans="1:25" ht="26.25" customHeight="1">
      <c r="A25" s="852" t="s">
        <v>1115</v>
      </c>
      <c r="B25" s="853">
        <v>736035</v>
      </c>
      <c r="C25" s="853">
        <v>556271</v>
      </c>
      <c r="D25" s="853">
        <v>532632</v>
      </c>
      <c r="E25" s="853">
        <v>384689</v>
      </c>
      <c r="F25" s="853">
        <v>377110</v>
      </c>
      <c r="G25" s="853">
        <v>774971</v>
      </c>
      <c r="H25" s="853">
        <v>657687</v>
      </c>
      <c r="I25" s="853">
        <v>588216</v>
      </c>
      <c r="J25" s="853">
        <v>440057</v>
      </c>
      <c r="K25" s="853">
        <v>427770</v>
      </c>
      <c r="L25" s="853">
        <v>138427</v>
      </c>
      <c r="M25" s="853">
        <v>112691</v>
      </c>
      <c r="N25" s="853">
        <v>82416</v>
      </c>
      <c r="O25" s="853">
        <v>49971</v>
      </c>
      <c r="P25" s="853">
        <v>49377</v>
      </c>
      <c r="Q25" s="853">
        <v>101833</v>
      </c>
      <c r="R25" s="853">
        <v>75742</v>
      </c>
      <c r="S25" s="853">
        <v>59616</v>
      </c>
      <c r="T25" s="853">
        <v>32549</v>
      </c>
      <c r="U25" s="853">
        <v>32193</v>
      </c>
      <c r="V25" s="844"/>
      <c r="W25" s="847"/>
      <c r="X25" s="836"/>
      <c r="Y25" s="836"/>
    </row>
    <row r="26" spans="1:25" ht="12.75">
      <c r="A26" s="854"/>
      <c r="B26" s="854"/>
      <c r="C26" s="855"/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44"/>
      <c r="W26" s="847"/>
      <c r="X26" s="836"/>
      <c r="Y26" s="836"/>
    </row>
    <row r="27" spans="1:25" ht="12.75">
      <c r="A27" s="854"/>
      <c r="B27" s="854"/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44"/>
      <c r="W27" s="847"/>
      <c r="X27" s="836"/>
      <c r="Y27" s="836"/>
    </row>
    <row r="28" spans="1:25" ht="12.75">
      <c r="A28" s="854"/>
      <c r="B28" s="854"/>
      <c r="C28" s="855"/>
      <c r="D28" s="855"/>
      <c r="E28" s="855"/>
      <c r="F28" s="855"/>
      <c r="G28" s="855"/>
      <c r="H28" s="855"/>
      <c r="I28" s="855"/>
      <c r="J28" s="855"/>
      <c r="K28" s="855"/>
      <c r="L28" s="855"/>
      <c r="M28" s="855"/>
      <c r="N28" s="855"/>
      <c r="O28" s="855"/>
      <c r="P28" s="855"/>
      <c r="Q28" s="855"/>
      <c r="R28" s="855"/>
      <c r="S28" s="855"/>
      <c r="T28" s="855"/>
      <c r="U28" s="855"/>
      <c r="V28" s="844"/>
      <c r="W28" s="847"/>
      <c r="X28" s="836"/>
      <c r="Y28" s="836"/>
    </row>
    <row r="29" spans="1:25" ht="12.75">
      <c r="A29" s="854"/>
      <c r="B29" s="854"/>
      <c r="C29" s="855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  <c r="U29" s="855"/>
      <c r="V29" s="844"/>
      <c r="W29" s="847"/>
      <c r="X29" s="836"/>
      <c r="Y29" s="844"/>
    </row>
    <row r="30" spans="1:25" ht="12.75">
      <c r="A30" s="854"/>
      <c r="B30" s="854"/>
      <c r="C30" s="855"/>
      <c r="D30" s="855"/>
      <c r="E30" s="855"/>
      <c r="F30" s="855"/>
      <c r="G30" s="855"/>
      <c r="H30" s="855"/>
      <c r="I30" s="855"/>
      <c r="J30" s="855"/>
      <c r="K30" s="855"/>
      <c r="L30" s="855"/>
      <c r="M30" s="855"/>
      <c r="N30" s="855"/>
      <c r="O30" s="855"/>
      <c r="P30" s="855"/>
      <c r="Q30" s="855"/>
      <c r="R30" s="855"/>
      <c r="S30" s="855"/>
      <c r="T30" s="855"/>
      <c r="U30" s="855"/>
      <c r="V30" s="844"/>
      <c r="W30" s="847"/>
      <c r="X30" s="836"/>
      <c r="Y30" s="844"/>
    </row>
    <row r="31" spans="1:25" ht="12.75">
      <c r="A31" s="854"/>
      <c r="B31" s="854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5"/>
      <c r="T31" s="855"/>
      <c r="U31" s="856"/>
      <c r="V31" s="844"/>
      <c r="W31" s="847"/>
      <c r="X31" s="836"/>
      <c r="Y31" s="844"/>
    </row>
    <row r="32" spans="1:25" ht="12.75">
      <c r="A32" s="854"/>
      <c r="B32" s="854"/>
      <c r="C32" s="856"/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  <c r="O32" s="856"/>
      <c r="P32" s="856"/>
      <c r="Q32" s="856"/>
      <c r="R32" s="856"/>
      <c r="S32" s="855"/>
      <c r="T32" s="855"/>
      <c r="U32" s="856"/>
      <c r="V32" s="844"/>
      <c r="W32" s="836"/>
      <c r="X32" s="836"/>
      <c r="Y32" s="844"/>
    </row>
    <row r="33" spans="1:25" ht="12.75">
      <c r="A33" s="854"/>
      <c r="B33" s="854"/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6"/>
      <c r="P33" s="856"/>
      <c r="Q33" s="856"/>
      <c r="R33" s="856"/>
      <c r="S33" s="855"/>
      <c r="T33" s="855"/>
      <c r="U33" s="856"/>
      <c r="V33" s="844"/>
      <c r="W33" s="836"/>
      <c r="X33" s="836"/>
      <c r="Y33" s="844"/>
    </row>
    <row r="34" spans="1:25" ht="12.75">
      <c r="A34" s="854"/>
      <c r="B34" s="854"/>
      <c r="C34" s="856"/>
      <c r="D34" s="856"/>
      <c r="E34" s="856"/>
      <c r="F34" s="856"/>
      <c r="G34" s="856"/>
      <c r="H34" s="856"/>
      <c r="I34" s="856"/>
      <c r="J34" s="856"/>
      <c r="K34" s="856"/>
      <c r="L34" s="856"/>
      <c r="M34" s="856"/>
      <c r="N34" s="856"/>
      <c r="O34" s="856"/>
      <c r="P34" s="856"/>
      <c r="Q34" s="856"/>
      <c r="R34" s="856"/>
      <c r="S34" s="856"/>
      <c r="T34" s="855"/>
      <c r="U34" s="856"/>
      <c r="V34" s="844"/>
      <c r="W34" s="844"/>
      <c r="X34" s="844"/>
      <c r="Y34" s="844"/>
    </row>
    <row r="35" spans="1:25" ht="12.75">
      <c r="A35" s="854"/>
      <c r="B35" s="854"/>
      <c r="C35" s="856"/>
      <c r="D35" s="856"/>
      <c r="E35" s="856"/>
      <c r="F35" s="856"/>
      <c r="G35" s="856"/>
      <c r="H35" s="856"/>
      <c r="I35" s="856"/>
      <c r="J35" s="856"/>
      <c r="K35" s="856"/>
      <c r="L35" s="856"/>
      <c r="M35" s="856"/>
      <c r="N35" s="856"/>
      <c r="O35" s="856"/>
      <c r="P35" s="856"/>
      <c r="Q35" s="856"/>
      <c r="R35" s="855"/>
      <c r="S35" s="856"/>
      <c r="T35" s="856"/>
      <c r="U35" s="856"/>
      <c r="V35" s="844"/>
      <c r="W35" s="844"/>
      <c r="X35" s="844"/>
      <c r="Y35" s="844"/>
    </row>
    <row r="36" spans="1:25" ht="12.75">
      <c r="A36" s="854"/>
      <c r="B36" s="854"/>
      <c r="C36" s="856"/>
      <c r="D36" s="856"/>
      <c r="E36" s="856"/>
      <c r="F36" s="856"/>
      <c r="G36" s="856"/>
      <c r="H36" s="856"/>
      <c r="I36" s="856"/>
      <c r="J36" s="856"/>
      <c r="K36" s="856"/>
      <c r="L36" s="856"/>
      <c r="M36" s="856"/>
      <c r="N36" s="856"/>
      <c r="O36" s="856"/>
      <c r="P36" s="856"/>
      <c r="Q36" s="856"/>
      <c r="R36" s="855"/>
      <c r="S36" s="856"/>
      <c r="T36" s="856"/>
      <c r="U36" s="856"/>
      <c r="V36" s="844"/>
      <c r="W36" s="844"/>
      <c r="X36" s="844"/>
      <c r="Y36" s="844"/>
    </row>
    <row r="37" spans="1:25" ht="12.75">
      <c r="A37" s="854"/>
      <c r="B37" s="854"/>
      <c r="C37" s="856"/>
      <c r="D37" s="856"/>
      <c r="E37" s="856"/>
      <c r="F37" s="856"/>
      <c r="G37" s="856"/>
      <c r="H37" s="856"/>
      <c r="I37" s="856"/>
      <c r="J37" s="856"/>
      <c r="K37" s="856"/>
      <c r="L37" s="856"/>
      <c r="M37" s="856"/>
      <c r="N37" s="856"/>
      <c r="O37" s="856"/>
      <c r="P37" s="856"/>
      <c r="Q37" s="856"/>
      <c r="R37" s="855"/>
      <c r="S37" s="856"/>
      <c r="T37" s="856"/>
      <c r="U37" s="856"/>
      <c r="V37" s="844"/>
      <c r="W37" s="844"/>
      <c r="X37" s="844"/>
      <c r="Y37" s="844"/>
    </row>
    <row r="38" spans="1:25" ht="12.75">
      <c r="A38" s="854"/>
      <c r="B38" s="854"/>
      <c r="C38" s="856"/>
      <c r="D38" s="856"/>
      <c r="E38" s="856"/>
      <c r="F38" s="856"/>
      <c r="G38" s="856"/>
      <c r="H38" s="856"/>
      <c r="I38" s="856"/>
      <c r="J38" s="856"/>
      <c r="K38" s="856"/>
      <c r="L38" s="855"/>
      <c r="M38" s="856"/>
      <c r="N38" s="856"/>
      <c r="O38" s="856"/>
      <c r="P38" s="856"/>
      <c r="Q38" s="856"/>
      <c r="R38" s="855"/>
      <c r="S38" s="856"/>
      <c r="T38" s="856"/>
      <c r="U38" s="856"/>
      <c r="V38" s="844"/>
      <c r="W38" s="844"/>
      <c r="X38" s="844"/>
      <c r="Y38" s="844"/>
    </row>
    <row r="39" spans="1:25" ht="12.75">
      <c r="A39" s="854"/>
      <c r="B39" s="854"/>
      <c r="C39" s="855"/>
      <c r="D39" s="855"/>
      <c r="E39" s="855"/>
      <c r="F39" s="855"/>
      <c r="G39" s="855"/>
      <c r="H39" s="855"/>
      <c r="I39" s="855"/>
      <c r="J39" s="855"/>
      <c r="K39" s="855"/>
      <c r="L39" s="855"/>
      <c r="M39" s="855"/>
      <c r="N39" s="855"/>
      <c r="O39" s="855"/>
      <c r="P39" s="855"/>
      <c r="Q39" s="855"/>
      <c r="R39" s="855"/>
      <c r="S39" s="855"/>
      <c r="T39" s="855"/>
      <c r="U39" s="855"/>
      <c r="V39" s="844"/>
      <c r="W39" s="844"/>
      <c r="X39" s="844"/>
      <c r="Y39" s="844"/>
    </row>
    <row r="40" spans="1:25" ht="20.25" customHeight="1">
      <c r="A40" s="844"/>
      <c r="B40" s="844"/>
      <c r="C40" s="844"/>
      <c r="D40" s="844"/>
      <c r="E40" s="844"/>
      <c r="F40" s="844"/>
      <c r="G40" s="844"/>
      <c r="H40" s="844"/>
      <c r="I40" s="844"/>
      <c r="J40" s="844"/>
      <c r="K40" s="844"/>
      <c r="L40" s="844"/>
      <c r="M40" s="844"/>
      <c r="N40" s="844"/>
      <c r="O40" s="844"/>
      <c r="P40" s="844"/>
      <c r="Q40" s="844"/>
      <c r="R40" s="844"/>
      <c r="S40" s="844"/>
      <c r="T40" s="844"/>
      <c r="U40" s="844"/>
      <c r="V40" s="844"/>
      <c r="W40" s="844"/>
      <c r="X40" s="844"/>
      <c r="Y40" s="84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">
      <selection activeCell="H20" sqref="H20"/>
    </sheetView>
  </sheetViews>
  <sheetFormatPr defaultColWidth="9.00390625" defaultRowHeight="12.75"/>
  <cols>
    <col min="1" max="1" width="55.75390625" style="0" customWidth="1"/>
    <col min="2" max="2" width="29.875" style="0" customWidth="1"/>
    <col min="3" max="6" width="9.625" style="0" customWidth="1"/>
  </cols>
  <sheetData>
    <row r="1" spans="1:5" ht="12.75">
      <c r="A1" s="857" t="s">
        <v>1116</v>
      </c>
      <c r="B1" s="857"/>
      <c r="C1" s="857"/>
      <c r="D1" s="857"/>
      <c r="E1" s="857"/>
    </row>
    <row r="2" spans="1:5" ht="12.75">
      <c r="A2" s="857" t="s">
        <v>1117</v>
      </c>
      <c r="B2" s="857"/>
      <c r="C2" s="857"/>
      <c r="D2" s="857"/>
      <c r="E2" s="857"/>
    </row>
    <row r="3" spans="1:5" ht="12.75">
      <c r="A3" s="858" t="s">
        <v>1118</v>
      </c>
      <c r="B3" s="859"/>
      <c r="C3" s="73"/>
      <c r="D3" s="73"/>
      <c r="E3" s="78"/>
    </row>
    <row r="4" spans="1:7" ht="12.75">
      <c r="A4" s="860" t="s">
        <v>1119</v>
      </c>
      <c r="B4" s="861"/>
      <c r="C4" s="861"/>
      <c r="D4" s="861"/>
      <c r="E4" s="84"/>
      <c r="G4" s="844"/>
    </row>
    <row r="5" spans="1:7" s="49" customFormat="1" ht="10.5">
      <c r="A5" s="862" t="s">
        <v>1120</v>
      </c>
      <c r="B5" s="863" t="s">
        <v>1121</v>
      </c>
      <c r="C5" s="864" t="s">
        <v>972</v>
      </c>
      <c r="D5" s="864" t="s">
        <v>972</v>
      </c>
      <c r="E5" s="864" t="s">
        <v>972</v>
      </c>
      <c r="F5" s="133" t="s">
        <v>972</v>
      </c>
      <c r="G5" s="52"/>
    </row>
    <row r="6" spans="1:6" ht="12.75">
      <c r="A6" s="865"/>
      <c r="B6" s="866"/>
      <c r="C6" s="141" t="s">
        <v>1122</v>
      </c>
      <c r="D6" s="141" t="s">
        <v>971</v>
      </c>
      <c r="E6" s="141" t="s">
        <v>1123</v>
      </c>
      <c r="F6" s="867" t="s">
        <v>1124</v>
      </c>
    </row>
    <row r="7" spans="1:6" ht="12.75">
      <c r="A7" s="868" t="s">
        <v>1125</v>
      </c>
      <c r="B7" s="869" t="s">
        <v>1126</v>
      </c>
      <c r="C7" s="870">
        <v>182.5638398596253</v>
      </c>
      <c r="D7" s="870">
        <v>106.7128918330454</v>
      </c>
      <c r="E7" s="870">
        <v>106.01135258658604</v>
      </c>
      <c r="F7" s="870">
        <v>101.17510116812436</v>
      </c>
    </row>
    <row r="8" spans="1:6" ht="12.75">
      <c r="A8" s="84" t="s">
        <v>1127</v>
      </c>
      <c r="B8" s="871" t="s">
        <v>1128</v>
      </c>
      <c r="C8" s="872">
        <v>160.9555394297538</v>
      </c>
      <c r="D8" s="872">
        <v>103.75630368860655</v>
      </c>
      <c r="E8" s="872">
        <v>104.0793014883963</v>
      </c>
      <c r="F8" s="872">
        <v>101.28428728061496</v>
      </c>
    </row>
    <row r="9" spans="1:6" ht="12.75">
      <c r="A9" s="873" t="s">
        <v>1129</v>
      </c>
      <c r="B9" s="874" t="s">
        <v>1130</v>
      </c>
      <c r="C9" s="872">
        <v>161.38028165755637</v>
      </c>
      <c r="D9" s="872">
        <v>103.34435094587052</v>
      </c>
      <c r="E9" s="872">
        <v>103.92305141748488</v>
      </c>
      <c r="F9" s="872">
        <v>101.32653534591027</v>
      </c>
    </row>
    <row r="10" spans="1:10" ht="12.75">
      <c r="A10" s="875" t="s">
        <v>1131</v>
      </c>
      <c r="B10" s="876" t="s">
        <v>1132</v>
      </c>
      <c r="C10" s="872">
        <v>172.1357704252083</v>
      </c>
      <c r="D10" s="872">
        <v>104.3132460452945</v>
      </c>
      <c r="E10" s="872">
        <v>104.30949704173067</v>
      </c>
      <c r="F10" s="872">
        <v>100</v>
      </c>
      <c r="G10" s="877"/>
      <c r="H10" s="877"/>
      <c r="I10" s="877"/>
      <c r="J10" s="877"/>
    </row>
    <row r="11" spans="1:6" ht="12.75">
      <c r="A11" s="875" t="s">
        <v>1133</v>
      </c>
      <c r="B11" s="876" t="s">
        <v>1134</v>
      </c>
      <c r="C11" s="872">
        <v>139.87557750666977</v>
      </c>
      <c r="D11" s="872">
        <v>119.33844152744246</v>
      </c>
      <c r="E11" s="872">
        <v>128.42729367940916</v>
      </c>
      <c r="F11" s="872">
        <v>102.21822583590101</v>
      </c>
    </row>
    <row r="12" spans="1:9" ht="12.75">
      <c r="A12" s="875" t="s">
        <v>1135</v>
      </c>
      <c r="B12" s="878" t="s">
        <v>1136</v>
      </c>
      <c r="C12" s="872">
        <v>149.41331673043618</v>
      </c>
      <c r="D12" s="872">
        <v>99.13627472817119</v>
      </c>
      <c r="E12" s="872">
        <v>92.16535390336817</v>
      </c>
      <c r="F12" s="872">
        <v>109.29038342069504</v>
      </c>
      <c r="I12" s="879"/>
    </row>
    <row r="13" spans="1:6" ht="12.75">
      <c r="A13" s="875" t="s">
        <v>1137</v>
      </c>
      <c r="B13" s="876" t="s">
        <v>1138</v>
      </c>
      <c r="C13" s="872">
        <v>123.63167012213516</v>
      </c>
      <c r="D13" s="872">
        <v>99.6669806285449</v>
      </c>
      <c r="E13" s="872">
        <v>99.6669806285449</v>
      </c>
      <c r="F13" s="872">
        <v>100</v>
      </c>
    </row>
    <row r="14" spans="1:6" ht="12.75">
      <c r="A14" s="875" t="s">
        <v>1139</v>
      </c>
      <c r="B14" s="876" t="s">
        <v>1140</v>
      </c>
      <c r="C14" s="872">
        <v>257.87443896305876</v>
      </c>
      <c r="D14" s="872">
        <v>110.27417951020371</v>
      </c>
      <c r="E14" s="872">
        <v>110.27417951020371</v>
      </c>
      <c r="F14" s="872">
        <v>103.27812661470404</v>
      </c>
    </row>
    <row r="15" spans="1:6" ht="12.75">
      <c r="A15" s="875" t="s">
        <v>1141</v>
      </c>
      <c r="B15" s="880" t="s">
        <v>1142</v>
      </c>
      <c r="C15" s="872">
        <v>184.72198925107364</v>
      </c>
      <c r="D15" s="872">
        <v>75.32293363597618</v>
      </c>
      <c r="E15" s="872">
        <v>75.32293363597618</v>
      </c>
      <c r="F15" s="872">
        <v>102.02625604742981</v>
      </c>
    </row>
    <row r="16" spans="1:6" ht="15" customHeight="1">
      <c r="A16" s="881" t="s">
        <v>1143</v>
      </c>
      <c r="B16" s="882" t="s">
        <v>1144</v>
      </c>
      <c r="C16" s="872">
        <v>131.35350519189296</v>
      </c>
      <c r="D16" s="872">
        <v>114.85833175351006</v>
      </c>
      <c r="E16" s="872">
        <v>113.04860567269135</v>
      </c>
      <c r="F16" s="872">
        <v>101.72420214071374</v>
      </c>
    </row>
    <row r="17" spans="1:6" ht="12.75">
      <c r="A17" s="875" t="s">
        <v>1145</v>
      </c>
      <c r="B17" s="876" t="s">
        <v>1146</v>
      </c>
      <c r="C17" s="872">
        <v>133.7379205086858</v>
      </c>
      <c r="D17" s="872">
        <v>106.91451985075904</v>
      </c>
      <c r="E17" s="872">
        <v>106.91451985075904</v>
      </c>
      <c r="F17" s="872">
        <v>100.1521721232028</v>
      </c>
    </row>
    <row r="18" spans="1:6" ht="12.75">
      <c r="A18" s="873" t="s">
        <v>1147</v>
      </c>
      <c r="B18" s="876" t="s">
        <v>1148</v>
      </c>
      <c r="C18" s="872">
        <v>149.66559820665458</v>
      </c>
      <c r="D18" s="872">
        <v>116.49793998421151</v>
      </c>
      <c r="E18" s="872">
        <v>108.55761966978663</v>
      </c>
      <c r="F18" s="872">
        <v>100.1386903496927</v>
      </c>
    </row>
    <row r="19" spans="1:6" ht="12.75">
      <c r="A19" s="84" t="s">
        <v>1149</v>
      </c>
      <c r="B19" s="876" t="s">
        <v>1150</v>
      </c>
      <c r="C19" s="872">
        <v>220.2900652566484</v>
      </c>
      <c r="D19" s="872">
        <v>100</v>
      </c>
      <c r="E19" s="872">
        <v>100</v>
      </c>
      <c r="F19" s="872">
        <v>100</v>
      </c>
    </row>
    <row r="20" spans="1:6" ht="12.75">
      <c r="A20" s="883" t="s">
        <v>1151</v>
      </c>
      <c r="B20" s="876" t="s">
        <v>1152</v>
      </c>
      <c r="C20" s="872">
        <v>176.50230084042056</v>
      </c>
      <c r="D20" s="872">
        <v>100</v>
      </c>
      <c r="E20" s="872">
        <v>100</v>
      </c>
      <c r="F20" s="872">
        <v>100</v>
      </c>
    </row>
    <row r="21" spans="1:6" ht="12.75">
      <c r="A21" s="884" t="s">
        <v>1153</v>
      </c>
      <c r="B21" s="876" t="s">
        <v>1154</v>
      </c>
      <c r="C21" s="872">
        <v>257.17322833760903</v>
      </c>
      <c r="D21" s="872">
        <v>100</v>
      </c>
      <c r="E21" s="872">
        <v>100</v>
      </c>
      <c r="F21" s="872">
        <v>100</v>
      </c>
    </row>
    <row r="22" spans="1:6" ht="12.75">
      <c r="A22" s="885" t="s">
        <v>1155</v>
      </c>
      <c r="B22" s="876" t="s">
        <v>1156</v>
      </c>
      <c r="C22" s="872">
        <v>234.37120199000123</v>
      </c>
      <c r="D22" s="872">
        <v>113.83755586941334</v>
      </c>
      <c r="E22" s="872">
        <v>112.99780680359801</v>
      </c>
      <c r="F22" s="872">
        <v>100.86799175654076</v>
      </c>
    </row>
    <row r="23" spans="1:11" ht="12.75">
      <c r="A23" s="885" t="s">
        <v>1157</v>
      </c>
      <c r="B23" s="876" t="s">
        <v>1158</v>
      </c>
      <c r="C23" s="872">
        <v>221.85456807114838</v>
      </c>
      <c r="D23" s="872">
        <v>107.81282921049282</v>
      </c>
      <c r="E23" s="872">
        <v>107.23012259713394</v>
      </c>
      <c r="F23" s="872">
        <v>101.51962578588984</v>
      </c>
      <c r="H23" s="877"/>
      <c r="I23" s="877"/>
      <c r="J23" s="877"/>
      <c r="K23" s="877"/>
    </row>
    <row r="24" spans="1:11" ht="12.75">
      <c r="A24" s="886" t="s">
        <v>1159</v>
      </c>
      <c r="B24" s="876" t="s">
        <v>1160</v>
      </c>
      <c r="C24" s="872">
        <v>263.46215480883745</v>
      </c>
      <c r="D24" s="872">
        <v>121.02431293805257</v>
      </c>
      <c r="E24" s="872">
        <v>121.02431293805257</v>
      </c>
      <c r="F24" s="872">
        <v>113.1965115918366</v>
      </c>
      <c r="H24" s="877"/>
      <c r="I24" s="877"/>
      <c r="J24" s="877"/>
      <c r="K24" s="877"/>
    </row>
    <row r="25" spans="1:11" ht="14.25" customHeight="1">
      <c r="A25" s="886" t="s">
        <v>1161</v>
      </c>
      <c r="B25" s="887" t="s">
        <v>1162</v>
      </c>
      <c r="C25" s="872">
        <v>218.83035621573165</v>
      </c>
      <c r="D25" s="872">
        <v>106.17824411582886</v>
      </c>
      <c r="E25" s="872">
        <v>105.52314435225911</v>
      </c>
      <c r="F25" s="872">
        <v>100</v>
      </c>
      <c r="H25" s="877"/>
      <c r="I25" s="877"/>
      <c r="J25" s="877"/>
      <c r="K25" s="877"/>
    </row>
    <row r="26" spans="1:11" ht="14.25" customHeight="1">
      <c r="A26" s="888" t="s">
        <v>1163</v>
      </c>
      <c r="B26" s="887" t="s">
        <v>1164</v>
      </c>
      <c r="C26" s="872">
        <v>141.04980505966014</v>
      </c>
      <c r="D26" s="872">
        <v>100</v>
      </c>
      <c r="E26" s="872">
        <v>100</v>
      </c>
      <c r="F26" s="872">
        <v>100</v>
      </c>
      <c r="H26" s="877"/>
      <c r="I26" s="877"/>
      <c r="J26" s="877"/>
      <c r="K26" s="877"/>
    </row>
    <row r="27" spans="1:11" ht="14.25" customHeight="1">
      <c r="A27" s="889" t="s">
        <v>1165</v>
      </c>
      <c r="B27" s="876" t="s">
        <v>1166</v>
      </c>
      <c r="C27" s="872">
        <v>256.62081680829516</v>
      </c>
      <c r="D27" s="872">
        <v>123.14303202415395</v>
      </c>
      <c r="E27" s="872">
        <v>121.86146321492038</v>
      </c>
      <c r="F27" s="872">
        <v>100</v>
      </c>
      <c r="H27" s="877"/>
      <c r="I27" s="877"/>
      <c r="J27" s="877"/>
      <c r="K27" s="877"/>
    </row>
    <row r="28" spans="1:11" ht="14.25" customHeight="1">
      <c r="A28" s="885" t="s">
        <v>1167</v>
      </c>
      <c r="B28" s="890" t="s">
        <v>1168</v>
      </c>
      <c r="C28" s="872">
        <v>191.17428440641206</v>
      </c>
      <c r="D28" s="872">
        <v>114.1904711998821</v>
      </c>
      <c r="E28" s="872">
        <v>106.72438123718297</v>
      </c>
      <c r="F28" s="872">
        <v>106.52613219600858</v>
      </c>
      <c r="H28" s="877"/>
      <c r="I28" s="877"/>
      <c r="J28" s="877"/>
      <c r="K28" s="877"/>
    </row>
    <row r="29" spans="1:11" ht="14.25" customHeight="1">
      <c r="A29" s="891" t="s">
        <v>1169</v>
      </c>
      <c r="B29" s="890" t="s">
        <v>1170</v>
      </c>
      <c r="C29" s="872">
        <v>189.99999999999997</v>
      </c>
      <c r="D29" s="872">
        <v>105.26315789473684</v>
      </c>
      <c r="E29" s="872">
        <v>105.26315789473684</v>
      </c>
      <c r="F29" s="872">
        <v>100</v>
      </c>
      <c r="H29" s="877"/>
      <c r="I29" s="877"/>
      <c r="J29" s="877"/>
      <c r="K29" s="877"/>
    </row>
    <row r="30" spans="1:11" ht="14.25" customHeight="1">
      <c r="A30" s="891" t="s">
        <v>1171</v>
      </c>
      <c r="B30" s="890" t="s">
        <v>1172</v>
      </c>
      <c r="C30" s="872">
        <v>178.5117042837298</v>
      </c>
      <c r="D30" s="872">
        <v>102.68094249241967</v>
      </c>
      <c r="E30" s="872">
        <v>102.68094249241967</v>
      </c>
      <c r="F30" s="872">
        <v>100</v>
      </c>
      <c r="H30" s="877"/>
      <c r="I30" s="877"/>
      <c r="J30" s="877"/>
      <c r="K30" s="877"/>
    </row>
    <row r="31" spans="1:11" ht="20.25" customHeight="1">
      <c r="A31" s="892" t="s">
        <v>1173</v>
      </c>
      <c r="B31" s="890" t="s">
        <v>1174</v>
      </c>
      <c r="C31" s="872">
        <v>124.70457354888286</v>
      </c>
      <c r="D31" s="872">
        <v>100</v>
      </c>
      <c r="E31" s="872">
        <v>100</v>
      </c>
      <c r="F31" s="872">
        <v>100</v>
      </c>
      <c r="H31" s="877"/>
      <c r="I31" s="877"/>
      <c r="J31" s="877"/>
      <c r="K31" s="877"/>
    </row>
    <row r="32" spans="1:11" ht="12.75" customHeight="1">
      <c r="A32" s="891" t="s">
        <v>1175</v>
      </c>
      <c r="B32" s="890" t="s">
        <v>1176</v>
      </c>
      <c r="C32" s="872">
        <v>196.85712697465348</v>
      </c>
      <c r="D32" s="872">
        <v>115.79387457559294</v>
      </c>
      <c r="E32" s="872">
        <v>107.31896334252077</v>
      </c>
      <c r="F32" s="872">
        <v>107.31896334252077</v>
      </c>
      <c r="H32" s="877"/>
      <c r="I32" s="877"/>
      <c r="J32" s="877"/>
      <c r="K32" s="877"/>
    </row>
    <row r="33" spans="1:11" ht="21" customHeight="1">
      <c r="A33" s="893" t="s">
        <v>1177</v>
      </c>
      <c r="B33" s="890" t="s">
        <v>1178</v>
      </c>
      <c r="C33" s="872">
        <v>183.5395555451261</v>
      </c>
      <c r="D33" s="872">
        <v>108.35813818176372</v>
      </c>
      <c r="E33" s="872">
        <v>108.28729945670692</v>
      </c>
      <c r="F33" s="872">
        <v>100.39114390327582</v>
      </c>
      <c r="H33" s="877"/>
      <c r="I33" s="877"/>
      <c r="J33" s="877"/>
      <c r="K33" s="877"/>
    </row>
    <row r="34" spans="1:11" ht="13.5" customHeight="1">
      <c r="A34" s="894" t="s">
        <v>1179</v>
      </c>
      <c r="B34" s="895" t="s">
        <v>1180</v>
      </c>
      <c r="C34" s="872">
        <v>176.37940896621294</v>
      </c>
      <c r="D34" s="872">
        <v>105.23642747889768</v>
      </c>
      <c r="E34" s="872">
        <v>104.86215890979726</v>
      </c>
      <c r="F34" s="872">
        <v>100</v>
      </c>
      <c r="H34" s="877"/>
      <c r="I34" s="877"/>
      <c r="J34" s="877"/>
      <c r="K34" s="877"/>
    </row>
    <row r="35" spans="1:11" ht="13.5" customHeight="1">
      <c r="A35" s="896" t="s">
        <v>1181</v>
      </c>
      <c r="B35" s="897" t="s">
        <v>1182</v>
      </c>
      <c r="C35" s="872">
        <v>290.2225277937699</v>
      </c>
      <c r="D35" s="872">
        <v>106.78220995772763</v>
      </c>
      <c r="E35" s="872">
        <v>106.78220995772763</v>
      </c>
      <c r="F35" s="872">
        <v>100.27515106943497</v>
      </c>
      <c r="H35" s="877"/>
      <c r="I35" s="877"/>
      <c r="J35" s="877"/>
      <c r="K35" s="877"/>
    </row>
    <row r="36" spans="1:6" ht="13.5" customHeight="1">
      <c r="A36" s="898" t="s">
        <v>1183</v>
      </c>
      <c r="B36" s="890" t="s">
        <v>1184</v>
      </c>
      <c r="C36" s="872">
        <v>151.2674096281112</v>
      </c>
      <c r="D36" s="872">
        <v>100</v>
      </c>
      <c r="E36" s="872">
        <v>100</v>
      </c>
      <c r="F36" s="872">
        <v>100</v>
      </c>
    </row>
    <row r="37" spans="1:6" ht="13.5" customHeight="1">
      <c r="A37" s="898" t="s">
        <v>1185</v>
      </c>
      <c r="B37" s="899" t="s">
        <v>1186</v>
      </c>
      <c r="C37" s="872">
        <v>309.87817421126215</v>
      </c>
      <c r="D37" s="872">
        <v>118.18932543361649</v>
      </c>
      <c r="E37" s="872">
        <v>118.18932543361649</v>
      </c>
      <c r="F37" s="872">
        <v>104.6222695855184</v>
      </c>
    </row>
    <row r="38" spans="1:6" ht="13.5" customHeight="1">
      <c r="A38" s="894" t="s">
        <v>1187</v>
      </c>
      <c r="C38" s="872">
        <v>170.15449797295477</v>
      </c>
      <c r="D38" s="872">
        <v>122.02138996176379</v>
      </c>
      <c r="E38" s="872">
        <v>122.02138996176379</v>
      </c>
      <c r="F38" s="872">
        <v>104.36001982574162</v>
      </c>
    </row>
    <row r="39" spans="1:6" ht="13.5" thickBot="1">
      <c r="A39" s="900" t="s">
        <v>1188</v>
      </c>
      <c r="B39" s="901"/>
      <c r="C39" s="902">
        <v>159.8347259340931</v>
      </c>
      <c r="D39" s="902">
        <v>109.88610258878913</v>
      </c>
      <c r="E39" s="902">
        <v>109.88610258878913</v>
      </c>
      <c r="F39" s="902">
        <v>100</v>
      </c>
    </row>
    <row r="40" spans="1:6" ht="62.25" customHeight="1">
      <c r="A40" s="903" t="s">
        <v>1189</v>
      </c>
      <c r="B40" s="903"/>
      <c r="C40" s="903"/>
      <c r="D40" s="903"/>
      <c r="E40" s="903"/>
      <c r="F40" s="903"/>
    </row>
    <row r="41" spans="1:6" ht="13.5" customHeight="1">
      <c r="A41" s="862" t="s">
        <v>1120</v>
      </c>
      <c r="B41" s="863" t="s">
        <v>1121</v>
      </c>
      <c r="C41" s="864" t="s">
        <v>972</v>
      </c>
      <c r="D41" s="864" t="s">
        <v>972</v>
      </c>
      <c r="E41" s="864" t="s">
        <v>972</v>
      </c>
      <c r="F41" s="133" t="s">
        <v>972</v>
      </c>
    </row>
    <row r="42" spans="1:6" ht="13.5" customHeight="1">
      <c r="A42" s="865"/>
      <c r="B42" s="866"/>
      <c r="C42" s="141" t="s">
        <v>1122</v>
      </c>
      <c r="D42" s="141" t="s">
        <v>971</v>
      </c>
      <c r="E42" s="141" t="s">
        <v>1123</v>
      </c>
      <c r="F42" s="867" t="s">
        <v>1124</v>
      </c>
    </row>
    <row r="43" spans="1:6" ht="15" customHeight="1">
      <c r="A43" s="84" t="s">
        <v>1190</v>
      </c>
      <c r="B43" s="876" t="s">
        <v>1191</v>
      </c>
      <c r="C43" s="904">
        <v>159.4034502269974</v>
      </c>
      <c r="D43" s="904">
        <v>109.05719105498697</v>
      </c>
      <c r="E43" s="904">
        <v>109.05719105498697</v>
      </c>
      <c r="F43" s="904">
        <v>100</v>
      </c>
    </row>
    <row r="44" spans="1:6" ht="15" customHeight="1">
      <c r="A44" s="873" t="s">
        <v>1192</v>
      </c>
      <c r="B44" s="876" t="s">
        <v>1193</v>
      </c>
      <c r="C44" s="904">
        <v>166.21168454816217</v>
      </c>
      <c r="D44" s="904">
        <v>109.94022127112919</v>
      </c>
      <c r="E44" s="904">
        <v>109.94022127112919</v>
      </c>
      <c r="F44" s="904">
        <v>100</v>
      </c>
    </row>
    <row r="45" spans="1:6" ht="15" customHeight="1">
      <c r="A45" s="873" t="s">
        <v>1194</v>
      </c>
      <c r="B45" s="876" t="s">
        <v>1195</v>
      </c>
      <c r="C45" s="904">
        <v>412.54570503487946</v>
      </c>
      <c r="D45" s="904">
        <v>111.359607716027</v>
      </c>
      <c r="E45" s="904">
        <v>111.359607716027</v>
      </c>
      <c r="F45" s="904">
        <v>100</v>
      </c>
    </row>
    <row r="46" spans="1:6" ht="15" customHeight="1">
      <c r="A46" s="873" t="s">
        <v>1196</v>
      </c>
      <c r="B46" s="905" t="s">
        <v>1197</v>
      </c>
      <c r="C46" s="904">
        <v>100.00000000000001</v>
      </c>
      <c r="D46" s="904">
        <v>100</v>
      </c>
      <c r="E46" s="904">
        <v>100</v>
      </c>
      <c r="F46" s="904">
        <v>100</v>
      </c>
    </row>
    <row r="47" spans="1:6" ht="15" customHeight="1">
      <c r="A47" s="84" t="s">
        <v>1198</v>
      </c>
      <c r="B47" s="876" t="s">
        <v>1199</v>
      </c>
      <c r="C47" s="904">
        <v>135.6215184084665</v>
      </c>
      <c r="D47" s="904">
        <v>94.32911288836652</v>
      </c>
      <c r="E47" s="904">
        <v>94.32911288836652</v>
      </c>
      <c r="F47" s="904">
        <v>100</v>
      </c>
    </row>
    <row r="48" spans="1:6" ht="15" customHeight="1">
      <c r="A48" s="873" t="s">
        <v>1200</v>
      </c>
      <c r="B48" s="905" t="s">
        <v>1201</v>
      </c>
      <c r="C48" s="904">
        <v>123.17086893853957</v>
      </c>
      <c r="D48" s="904">
        <v>104.97239931000051</v>
      </c>
      <c r="E48" s="904">
        <v>104.97239931000051</v>
      </c>
      <c r="F48" s="904">
        <v>100</v>
      </c>
    </row>
    <row r="49" spans="1:6" ht="15" customHeight="1">
      <c r="A49" s="873" t="s">
        <v>1202</v>
      </c>
      <c r="B49" s="905" t="s">
        <v>1203</v>
      </c>
      <c r="C49" s="904">
        <v>139.4754206050085</v>
      </c>
      <c r="D49" s="904">
        <v>91.28129843334568</v>
      </c>
      <c r="E49" s="904">
        <v>91.28129843334568</v>
      </c>
      <c r="F49" s="904">
        <v>100</v>
      </c>
    </row>
    <row r="50" spans="1:6" ht="15" customHeight="1">
      <c r="A50" s="873" t="s">
        <v>1204</v>
      </c>
      <c r="B50" s="876" t="s">
        <v>1205</v>
      </c>
      <c r="C50" s="904">
        <v>130.93921689655826</v>
      </c>
      <c r="D50" s="904">
        <v>100</v>
      </c>
      <c r="E50" s="904">
        <v>100</v>
      </c>
      <c r="F50" s="904">
        <v>100</v>
      </c>
    </row>
    <row r="51" spans="1:6" ht="15" customHeight="1">
      <c r="A51" s="84" t="s">
        <v>1206</v>
      </c>
      <c r="B51" s="905" t="s">
        <v>1207</v>
      </c>
      <c r="C51" s="904">
        <v>99.95217369387701</v>
      </c>
      <c r="D51" s="904">
        <v>99.9235877238748</v>
      </c>
      <c r="E51" s="904">
        <v>99.9235877238748</v>
      </c>
      <c r="F51" s="904">
        <v>100</v>
      </c>
    </row>
    <row r="52" spans="1:6" ht="15" customHeight="1">
      <c r="A52" s="873" t="s">
        <v>1208</v>
      </c>
      <c r="B52" s="905" t="s">
        <v>1209</v>
      </c>
      <c r="C52" s="904">
        <v>99.95217369387701</v>
      </c>
      <c r="D52" s="904">
        <v>99.9235877238748</v>
      </c>
      <c r="E52" s="904">
        <v>99.9235877238748</v>
      </c>
      <c r="F52" s="904">
        <v>100</v>
      </c>
    </row>
    <row r="53" spans="1:6" ht="15" customHeight="1">
      <c r="A53" s="84" t="s">
        <v>1210</v>
      </c>
      <c r="B53" s="876" t="s">
        <v>1211</v>
      </c>
      <c r="C53" s="904">
        <v>137.65238096181113</v>
      </c>
      <c r="D53" s="904">
        <v>102.15246575220394</v>
      </c>
      <c r="E53" s="904">
        <v>102.15246575220394</v>
      </c>
      <c r="F53" s="904">
        <v>100</v>
      </c>
    </row>
    <row r="54" spans="1:6" ht="21.75" customHeight="1">
      <c r="A54" s="906" t="s">
        <v>1212</v>
      </c>
      <c r="B54" s="907"/>
      <c r="C54" s="904">
        <v>117.32564584112882</v>
      </c>
      <c r="D54" s="904">
        <v>99.71434544355523</v>
      </c>
      <c r="E54" s="904">
        <v>99.71434544355523</v>
      </c>
      <c r="F54" s="904">
        <v>100</v>
      </c>
    </row>
    <row r="55" spans="1:6" ht="15" customHeight="1">
      <c r="A55" s="873" t="s">
        <v>1213</v>
      </c>
      <c r="B55" s="876" t="s">
        <v>1214</v>
      </c>
      <c r="C55" s="904">
        <v>183.38765895218484</v>
      </c>
      <c r="D55" s="904">
        <v>103.88082754143866</v>
      </c>
      <c r="E55" s="904">
        <v>103.88082754143866</v>
      </c>
      <c r="F55" s="904">
        <v>100</v>
      </c>
    </row>
    <row r="56" spans="1:6" ht="15" customHeight="1">
      <c r="A56" s="873" t="s">
        <v>1215</v>
      </c>
      <c r="B56" s="876" t="s">
        <v>1216</v>
      </c>
      <c r="C56" s="904">
        <v>141.08091684323105</v>
      </c>
      <c r="D56" s="904">
        <v>104.16379401694917</v>
      </c>
      <c r="E56" s="904">
        <v>104.16379401694917</v>
      </c>
      <c r="F56" s="904">
        <v>100</v>
      </c>
    </row>
    <row r="57" spans="1:6" ht="15" customHeight="1">
      <c r="A57" s="84" t="s">
        <v>1217</v>
      </c>
      <c r="B57" s="876" t="s">
        <v>1218</v>
      </c>
      <c r="C57" s="904">
        <v>243.53943985928834</v>
      </c>
      <c r="D57" s="904">
        <v>100</v>
      </c>
      <c r="E57" s="904">
        <v>100</v>
      </c>
      <c r="F57" s="904">
        <v>100</v>
      </c>
    </row>
    <row r="58" spans="1:6" ht="15" customHeight="1">
      <c r="A58" s="873" t="s">
        <v>1219</v>
      </c>
      <c r="B58" s="876" t="s">
        <v>1220</v>
      </c>
      <c r="C58" s="904">
        <v>243.53943985928834</v>
      </c>
      <c r="D58" s="904">
        <v>100</v>
      </c>
      <c r="E58" s="904">
        <v>100</v>
      </c>
      <c r="F58" s="904">
        <v>100</v>
      </c>
    </row>
    <row r="59" spans="1:6" ht="24" customHeight="1">
      <c r="A59" s="883" t="s">
        <v>1221</v>
      </c>
      <c r="B59" s="876" t="s">
        <v>1222</v>
      </c>
      <c r="C59" s="904">
        <v>193.77143877093394</v>
      </c>
      <c r="D59" s="904">
        <v>113.79376569967923</v>
      </c>
      <c r="E59" s="904">
        <v>113.79376569967923</v>
      </c>
      <c r="F59" s="904">
        <v>100</v>
      </c>
    </row>
    <row r="60" spans="1:6" ht="15" customHeight="1">
      <c r="A60" s="873" t="s">
        <v>1223</v>
      </c>
      <c r="B60" s="876" t="s">
        <v>1224</v>
      </c>
      <c r="C60" s="904">
        <v>202.48693369608225</v>
      </c>
      <c r="D60" s="904">
        <v>106.73452652924156</v>
      </c>
      <c r="E60" s="904">
        <v>106.73452652924156</v>
      </c>
      <c r="F60" s="904">
        <v>100</v>
      </c>
    </row>
    <row r="61" spans="1:6" ht="15" customHeight="1">
      <c r="A61" s="873" t="s">
        <v>1225</v>
      </c>
      <c r="B61" s="876" t="s">
        <v>1226</v>
      </c>
      <c r="C61" s="904">
        <v>158.73015873015876</v>
      </c>
      <c r="D61" s="904">
        <v>149.99999999999997</v>
      </c>
      <c r="E61" s="904">
        <v>149.99999999999997</v>
      </c>
      <c r="F61" s="904">
        <v>100</v>
      </c>
    </row>
    <row r="62" spans="1:6" ht="15" customHeight="1">
      <c r="A62" s="84" t="s">
        <v>1227</v>
      </c>
      <c r="B62" s="876" t="s">
        <v>1228</v>
      </c>
      <c r="C62" s="904">
        <v>174.12070139102534</v>
      </c>
      <c r="D62" s="904">
        <v>108.28145551642136</v>
      </c>
      <c r="E62" s="904">
        <v>108.28145551642136</v>
      </c>
      <c r="F62" s="904">
        <v>100.22024857915012</v>
      </c>
    </row>
    <row r="63" spans="1:6" ht="15" customHeight="1">
      <c r="A63" s="873" t="s">
        <v>1229</v>
      </c>
      <c r="B63" s="876" t="s">
        <v>1230</v>
      </c>
      <c r="C63" s="904">
        <v>174.45572748715418</v>
      </c>
      <c r="D63" s="904">
        <v>108.46602281502382</v>
      </c>
      <c r="E63" s="904">
        <v>108.46602281502382</v>
      </c>
      <c r="F63" s="904">
        <v>100.22852640690417</v>
      </c>
    </row>
    <row r="64" spans="1:6" ht="15" customHeight="1">
      <c r="A64" s="873" t="s">
        <v>1231</v>
      </c>
      <c r="B64" s="876" t="s">
        <v>1232</v>
      </c>
      <c r="C64" s="904">
        <v>175.15065891664082</v>
      </c>
      <c r="D64" s="904">
        <v>103.86451227450893</v>
      </c>
      <c r="E64" s="904">
        <v>103.86451227450893</v>
      </c>
      <c r="F64" s="904">
        <v>100</v>
      </c>
    </row>
    <row r="65" spans="1:6" ht="15" customHeight="1" thickBot="1">
      <c r="A65" s="908" t="s">
        <v>1233</v>
      </c>
      <c r="B65" s="909" t="s">
        <v>1234</v>
      </c>
      <c r="C65" s="902">
        <v>100</v>
      </c>
      <c r="D65" s="902">
        <v>100</v>
      </c>
      <c r="E65" s="902">
        <v>100</v>
      </c>
      <c r="F65" s="902">
        <v>100</v>
      </c>
    </row>
  </sheetData>
  <sheetProtection/>
  <mergeCells count="7">
    <mergeCell ref="A1:E1"/>
    <mergeCell ref="A2:E2"/>
    <mergeCell ref="A5:A6"/>
    <mergeCell ref="B5:B6"/>
    <mergeCell ref="A40:F40"/>
    <mergeCell ref="A41:A42"/>
    <mergeCell ref="B41:B42"/>
  </mergeCells>
  <conditionalFormatting sqref="B41 B43:B65 E6 B5 A1:E4 A21:A40 B7:B37 E42">
    <cfRule type="cellIs" priority="2" dxfId="0" operator="lessThan" stopIfTrue="1">
      <formula>0.001</formula>
    </cfRule>
  </conditionalFormatting>
  <conditionalFormatting sqref="B41 B43:B65 E6 B5 A1:E4 A21:A40 B7:B37 E42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S29" sqref="S29"/>
    </sheetView>
  </sheetViews>
  <sheetFormatPr defaultColWidth="9.00390625" defaultRowHeight="12.75"/>
  <cols>
    <col min="1" max="1" width="20.00390625" style="130" customWidth="1"/>
    <col min="2" max="2" width="15.875" style="130" customWidth="1"/>
    <col min="3" max="3" width="8.00390625" style="130" customWidth="1"/>
    <col min="4" max="9" width="7.00390625" style="130" customWidth="1"/>
    <col min="10" max="10" width="9.75390625" style="130" customWidth="1"/>
    <col min="11" max="11" width="8.25390625" style="130" customWidth="1"/>
    <col min="12" max="12" width="7.875" style="130" customWidth="1"/>
    <col min="13" max="13" width="7.75390625" style="130" customWidth="1"/>
    <col min="14" max="14" width="8.00390625" style="130" customWidth="1"/>
    <col min="15" max="16" width="7.25390625" style="130" customWidth="1"/>
    <col min="17" max="16384" width="9.125" style="130" customWidth="1"/>
  </cols>
  <sheetData>
    <row r="1" spans="1:13" ht="11.25">
      <c r="A1" s="49"/>
      <c r="B1" s="49"/>
      <c r="C1" s="84" t="s">
        <v>1235</v>
      </c>
      <c r="D1" s="84"/>
      <c r="E1" s="71"/>
      <c r="F1" s="71"/>
      <c r="G1" s="71"/>
      <c r="H1" s="71"/>
      <c r="I1" s="71"/>
      <c r="J1" s="71"/>
      <c r="K1" s="71"/>
      <c r="L1" s="71"/>
      <c r="M1" s="71"/>
    </row>
    <row r="2" spans="1:13" ht="12.75" customHeight="1">
      <c r="A2" s="49"/>
      <c r="B2" s="49"/>
      <c r="C2" s="84" t="s">
        <v>1236</v>
      </c>
      <c r="D2" s="84"/>
      <c r="E2" s="71"/>
      <c r="F2" s="71"/>
      <c r="G2" s="71"/>
      <c r="H2" s="71"/>
      <c r="I2" s="71"/>
      <c r="J2" s="71"/>
      <c r="K2" s="71"/>
      <c r="L2" s="71"/>
      <c r="M2" s="71"/>
    </row>
    <row r="3" spans="1:13" ht="6" customHeight="1">
      <c r="A3" s="910"/>
      <c r="B3" s="49"/>
      <c r="C3" s="910"/>
      <c r="D3" s="910"/>
      <c r="E3" s="910"/>
      <c r="F3" s="910"/>
      <c r="G3" s="910"/>
      <c r="H3" s="910"/>
      <c r="I3" s="910"/>
      <c r="J3" s="910"/>
      <c r="K3" s="910"/>
      <c r="L3" s="911"/>
      <c r="M3" s="910"/>
    </row>
    <row r="4" spans="1:17" ht="25.5" customHeight="1">
      <c r="A4" s="108" t="s">
        <v>1237</v>
      </c>
      <c r="B4" s="912"/>
      <c r="C4" s="121" t="s">
        <v>1238</v>
      </c>
      <c r="D4" s="913">
        <v>2010.11</v>
      </c>
      <c r="E4" s="913">
        <v>2011.11</v>
      </c>
      <c r="F4" s="913">
        <v>2012.11</v>
      </c>
      <c r="G4" s="913">
        <v>2013.11</v>
      </c>
      <c r="H4" s="913">
        <v>2014.11</v>
      </c>
      <c r="I4" s="913">
        <v>2015.11</v>
      </c>
      <c r="J4" s="913" t="s">
        <v>1239</v>
      </c>
      <c r="K4" s="913"/>
      <c r="L4" s="914"/>
      <c r="M4" s="915"/>
      <c r="N4" s="914"/>
      <c r="O4" s="914"/>
      <c r="P4" s="916"/>
      <c r="Q4" s="917"/>
    </row>
    <row r="5" spans="1:13" ht="11.25" customHeight="1">
      <c r="A5" s="52" t="s">
        <v>1240</v>
      </c>
      <c r="B5" s="918"/>
      <c r="C5" s="52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6" ht="11.25" customHeight="1">
      <c r="A6" s="52" t="s">
        <v>1241</v>
      </c>
      <c r="B6" s="52" t="s">
        <v>1242</v>
      </c>
      <c r="C6" s="128" t="s">
        <v>1243</v>
      </c>
      <c r="D6" s="128">
        <v>540</v>
      </c>
      <c r="E6" s="128">
        <v>690</v>
      </c>
      <c r="F6" s="128">
        <v>690</v>
      </c>
      <c r="G6" s="128">
        <v>760</v>
      </c>
      <c r="H6" s="128">
        <v>1000</v>
      </c>
      <c r="I6" s="128">
        <v>1300</v>
      </c>
      <c r="J6" s="128">
        <v>1300</v>
      </c>
      <c r="K6" s="919">
        <f>J6/D6*100</f>
        <v>240.74074074074073</v>
      </c>
      <c r="L6" s="919">
        <f>J6/E6*100</f>
        <v>188.40579710144928</v>
      </c>
      <c r="M6" s="919">
        <f>J6/F6*100</f>
        <v>188.40579710144928</v>
      </c>
      <c r="N6" s="919">
        <f>J6/G6*100</f>
        <v>171.05263157894737</v>
      </c>
      <c r="O6" s="919">
        <f>J6/H6*100</f>
        <v>130</v>
      </c>
      <c r="P6" s="919">
        <f>J6/I6*100</f>
        <v>100</v>
      </c>
    </row>
    <row r="7" spans="1:16" ht="11.25" customHeight="1">
      <c r="A7" s="52" t="s">
        <v>1244</v>
      </c>
      <c r="B7" s="52" t="s">
        <v>1245</v>
      </c>
      <c r="C7" s="128" t="s">
        <v>1243</v>
      </c>
      <c r="D7" s="128">
        <v>460</v>
      </c>
      <c r="E7" s="128">
        <v>500</v>
      </c>
      <c r="F7" s="128">
        <v>600</v>
      </c>
      <c r="G7" s="128">
        <v>590</v>
      </c>
      <c r="H7" s="128">
        <v>700</v>
      </c>
      <c r="I7" s="128">
        <v>950</v>
      </c>
      <c r="J7" s="128">
        <v>1000</v>
      </c>
      <c r="K7" s="919">
        <f aca="true" t="shared" si="0" ref="K7:K47">J7/D7*100</f>
        <v>217.39130434782606</v>
      </c>
      <c r="L7" s="919">
        <f aca="true" t="shared" si="1" ref="L7:L47">J7/E7*100</f>
        <v>200</v>
      </c>
      <c r="M7" s="919">
        <f aca="true" t="shared" si="2" ref="M7:M47">J7/F7*100</f>
        <v>166.66666666666669</v>
      </c>
      <c r="N7" s="919">
        <f aca="true" t="shared" si="3" ref="N7:N47">J7/G7*100</f>
        <v>169.4915254237288</v>
      </c>
      <c r="O7" s="919">
        <f aca="true" t="shared" si="4" ref="O7:O47">J7/H7*100</f>
        <v>142.85714285714286</v>
      </c>
      <c r="P7" s="919">
        <f aca="true" t="shared" si="5" ref="P7:P47">J7/I7*100</f>
        <v>105.26315789473684</v>
      </c>
    </row>
    <row r="8" spans="1:16" ht="11.25" customHeight="1">
      <c r="A8" s="52" t="s">
        <v>1246</v>
      </c>
      <c r="B8" s="52" t="s">
        <v>1247</v>
      </c>
      <c r="C8" s="128" t="s">
        <v>1243</v>
      </c>
      <c r="D8" s="128">
        <v>1500</v>
      </c>
      <c r="E8" s="128">
        <v>1500</v>
      </c>
      <c r="F8" s="128">
        <v>1500</v>
      </c>
      <c r="G8" s="128">
        <v>2250</v>
      </c>
      <c r="H8" s="128">
        <v>2450</v>
      </c>
      <c r="I8" s="128">
        <v>2450</v>
      </c>
      <c r="J8" s="128">
        <v>2450</v>
      </c>
      <c r="K8" s="919">
        <f t="shared" si="0"/>
        <v>163.33333333333334</v>
      </c>
      <c r="L8" s="919">
        <f t="shared" si="1"/>
        <v>163.33333333333334</v>
      </c>
      <c r="M8" s="919">
        <f t="shared" si="2"/>
        <v>163.33333333333334</v>
      </c>
      <c r="N8" s="919">
        <f t="shared" si="3"/>
        <v>108.88888888888889</v>
      </c>
      <c r="O8" s="919">
        <f t="shared" si="4"/>
        <v>100</v>
      </c>
      <c r="P8" s="919">
        <f t="shared" si="5"/>
        <v>100</v>
      </c>
    </row>
    <row r="9" spans="1:16" ht="11.25" customHeight="1">
      <c r="A9" s="52" t="s">
        <v>1248</v>
      </c>
      <c r="B9" s="52" t="s">
        <v>378</v>
      </c>
      <c r="C9" s="128" t="s">
        <v>1249</v>
      </c>
      <c r="D9" s="128">
        <v>550</v>
      </c>
      <c r="E9" s="128">
        <v>500</v>
      </c>
      <c r="F9" s="128">
        <v>650</v>
      </c>
      <c r="G9" s="128">
        <v>600</v>
      </c>
      <c r="H9" s="128">
        <v>900</v>
      </c>
      <c r="I9" s="128">
        <v>1000</v>
      </c>
      <c r="J9" s="128">
        <v>900</v>
      </c>
      <c r="K9" s="919">
        <f t="shared" si="0"/>
        <v>163.63636363636365</v>
      </c>
      <c r="L9" s="919">
        <f t="shared" si="1"/>
        <v>180</v>
      </c>
      <c r="M9" s="919">
        <f t="shared" si="2"/>
        <v>138.46153846153845</v>
      </c>
      <c r="N9" s="919">
        <f t="shared" si="3"/>
        <v>150</v>
      </c>
      <c r="O9" s="919">
        <f t="shared" si="4"/>
        <v>100</v>
      </c>
      <c r="P9" s="919">
        <f t="shared" si="5"/>
        <v>90</v>
      </c>
    </row>
    <row r="10" spans="1:16" ht="11.25" customHeight="1">
      <c r="A10" s="52" t="s">
        <v>1250</v>
      </c>
      <c r="B10" s="52" t="s">
        <v>1251</v>
      </c>
      <c r="C10" s="128" t="s">
        <v>1252</v>
      </c>
      <c r="D10" s="128">
        <v>320</v>
      </c>
      <c r="E10" s="128">
        <v>320</v>
      </c>
      <c r="F10" s="128">
        <v>350</v>
      </c>
      <c r="G10" s="128">
        <v>400</v>
      </c>
      <c r="H10" s="128">
        <v>350</v>
      </c>
      <c r="I10" s="128">
        <v>500</v>
      </c>
      <c r="J10" s="128">
        <v>550</v>
      </c>
      <c r="K10" s="919">
        <f t="shared" si="0"/>
        <v>171.875</v>
      </c>
      <c r="L10" s="919">
        <f t="shared" si="1"/>
        <v>171.875</v>
      </c>
      <c r="M10" s="919">
        <f t="shared" si="2"/>
        <v>157.14285714285714</v>
      </c>
      <c r="N10" s="919">
        <f t="shared" si="3"/>
        <v>137.5</v>
      </c>
      <c r="O10" s="919">
        <f t="shared" si="4"/>
        <v>157.14285714285714</v>
      </c>
      <c r="P10" s="919">
        <f t="shared" si="5"/>
        <v>110.00000000000001</v>
      </c>
    </row>
    <row r="11" spans="1:16" ht="11.25" customHeight="1">
      <c r="A11" s="52" t="s">
        <v>1253</v>
      </c>
      <c r="B11" s="52" t="s">
        <v>1254</v>
      </c>
      <c r="C11" s="128" t="s">
        <v>1249</v>
      </c>
      <c r="D11" s="128">
        <v>200</v>
      </c>
      <c r="E11" s="128">
        <v>250</v>
      </c>
      <c r="F11" s="128">
        <v>300</v>
      </c>
      <c r="G11" s="128">
        <v>300</v>
      </c>
      <c r="H11" s="128">
        <v>350</v>
      </c>
      <c r="I11" s="128">
        <v>350</v>
      </c>
      <c r="J11" s="128">
        <v>380</v>
      </c>
      <c r="K11" s="919">
        <f t="shared" si="0"/>
        <v>190</v>
      </c>
      <c r="L11" s="919">
        <f t="shared" si="1"/>
        <v>152</v>
      </c>
      <c r="M11" s="919">
        <f t="shared" si="2"/>
        <v>126.66666666666666</v>
      </c>
      <c r="N11" s="919">
        <f t="shared" si="3"/>
        <v>126.66666666666666</v>
      </c>
      <c r="O11" s="919">
        <f t="shared" si="4"/>
        <v>108.57142857142857</v>
      </c>
      <c r="P11" s="919">
        <f t="shared" si="5"/>
        <v>108.57142857142857</v>
      </c>
    </row>
    <row r="12" spans="1:16" ht="11.25" customHeight="1">
      <c r="A12" s="52" t="s">
        <v>1255</v>
      </c>
      <c r="B12" s="52" t="s">
        <v>1256</v>
      </c>
      <c r="C12" s="128" t="s">
        <v>1243</v>
      </c>
      <c r="D12" s="128">
        <v>1500</v>
      </c>
      <c r="E12" s="128">
        <v>1600</v>
      </c>
      <c r="F12" s="128">
        <v>1700</v>
      </c>
      <c r="G12" s="128">
        <v>2200</v>
      </c>
      <c r="H12" s="128">
        <v>2400</v>
      </c>
      <c r="I12" s="128">
        <v>2500</v>
      </c>
      <c r="J12" s="128">
        <v>2500</v>
      </c>
      <c r="K12" s="919">
        <f t="shared" si="0"/>
        <v>166.66666666666669</v>
      </c>
      <c r="L12" s="919">
        <f t="shared" si="1"/>
        <v>156.25</v>
      </c>
      <c r="M12" s="919">
        <f t="shared" si="2"/>
        <v>147.05882352941177</v>
      </c>
      <c r="N12" s="919">
        <f t="shared" si="3"/>
        <v>113.63636363636364</v>
      </c>
      <c r="O12" s="919">
        <f t="shared" si="4"/>
        <v>104.16666666666667</v>
      </c>
      <c r="P12" s="919">
        <f t="shared" si="5"/>
        <v>100</v>
      </c>
    </row>
    <row r="13" spans="1:16" ht="11.25" customHeight="1">
      <c r="A13" s="52" t="s">
        <v>1257</v>
      </c>
      <c r="B13" s="52" t="s">
        <v>1258</v>
      </c>
      <c r="C13" s="128" t="s">
        <v>1243</v>
      </c>
      <c r="D13" s="128">
        <v>1200</v>
      </c>
      <c r="E13" s="128">
        <v>1700</v>
      </c>
      <c r="F13" s="128">
        <v>1700</v>
      </c>
      <c r="G13" s="128">
        <v>1700</v>
      </c>
      <c r="H13" s="128">
        <v>1900</v>
      </c>
      <c r="I13" s="128">
        <v>1800</v>
      </c>
      <c r="J13" s="128">
        <v>2300</v>
      </c>
      <c r="K13" s="919">
        <f t="shared" si="0"/>
        <v>191.66666666666669</v>
      </c>
      <c r="L13" s="919">
        <f t="shared" si="1"/>
        <v>135.29411764705884</v>
      </c>
      <c r="M13" s="919">
        <f t="shared" si="2"/>
        <v>135.29411764705884</v>
      </c>
      <c r="N13" s="919">
        <f t="shared" si="3"/>
        <v>135.29411764705884</v>
      </c>
      <c r="O13" s="919">
        <f t="shared" si="4"/>
        <v>121.05263157894737</v>
      </c>
      <c r="P13" s="919">
        <f t="shared" si="5"/>
        <v>127.77777777777777</v>
      </c>
    </row>
    <row r="14" spans="1:16" ht="11.25" customHeight="1">
      <c r="A14" s="52" t="s">
        <v>1259</v>
      </c>
      <c r="B14" s="52" t="s">
        <v>1260</v>
      </c>
      <c r="C14" s="128" t="s">
        <v>1243</v>
      </c>
      <c r="D14" s="128">
        <v>4400</v>
      </c>
      <c r="E14" s="128">
        <v>4200</v>
      </c>
      <c r="F14" s="128">
        <v>6500</v>
      </c>
      <c r="G14" s="128">
        <v>7800</v>
      </c>
      <c r="H14" s="128">
        <v>7000</v>
      </c>
      <c r="I14" s="128">
        <v>5000</v>
      </c>
      <c r="J14" s="128">
        <v>4500</v>
      </c>
      <c r="K14" s="919">
        <f t="shared" si="0"/>
        <v>102.27272727272727</v>
      </c>
      <c r="L14" s="919">
        <f t="shared" si="1"/>
        <v>107.14285714285714</v>
      </c>
      <c r="M14" s="919">
        <f t="shared" si="2"/>
        <v>69.23076923076923</v>
      </c>
      <c r="N14" s="919">
        <f t="shared" si="3"/>
        <v>57.692307692307686</v>
      </c>
      <c r="O14" s="919">
        <f t="shared" si="4"/>
        <v>64.28571428571429</v>
      </c>
      <c r="P14" s="919">
        <f t="shared" si="5"/>
        <v>90</v>
      </c>
    </row>
    <row r="15" spans="1:16" ht="11.25" customHeight="1">
      <c r="A15" s="52" t="s">
        <v>1261</v>
      </c>
      <c r="B15" s="52" t="s">
        <v>1262</v>
      </c>
      <c r="C15" s="128" t="s">
        <v>1243</v>
      </c>
      <c r="D15" s="128">
        <v>4300</v>
      </c>
      <c r="E15" s="128">
        <v>3800</v>
      </c>
      <c r="F15" s="128">
        <v>6300</v>
      </c>
      <c r="G15" s="128">
        <v>6000</v>
      </c>
      <c r="H15" s="128">
        <v>6800</v>
      </c>
      <c r="I15" s="128">
        <v>4000</v>
      </c>
      <c r="J15" s="128">
        <v>4000</v>
      </c>
      <c r="K15" s="919">
        <f t="shared" si="0"/>
        <v>93.02325581395348</v>
      </c>
      <c r="L15" s="919">
        <f t="shared" si="1"/>
        <v>105.26315789473684</v>
      </c>
      <c r="M15" s="919">
        <f t="shared" si="2"/>
        <v>63.49206349206349</v>
      </c>
      <c r="N15" s="919">
        <f t="shared" si="3"/>
        <v>66.66666666666666</v>
      </c>
      <c r="O15" s="919">
        <f t="shared" si="4"/>
        <v>58.82352941176471</v>
      </c>
      <c r="P15" s="919">
        <f t="shared" si="5"/>
        <v>100</v>
      </c>
    </row>
    <row r="16" spans="1:16" ht="11.25" customHeight="1">
      <c r="A16" s="52" t="s">
        <v>1263</v>
      </c>
      <c r="B16" s="52" t="s">
        <v>1264</v>
      </c>
      <c r="C16" s="128" t="s">
        <v>1243</v>
      </c>
      <c r="D16" s="128">
        <v>3500</v>
      </c>
      <c r="E16" s="128">
        <v>3400</v>
      </c>
      <c r="F16" s="128">
        <v>5000</v>
      </c>
      <c r="G16" s="128">
        <v>5500</v>
      </c>
      <c r="H16" s="128">
        <v>5800</v>
      </c>
      <c r="I16" s="128">
        <v>3800</v>
      </c>
      <c r="J16" s="128">
        <v>3800</v>
      </c>
      <c r="K16" s="919">
        <f t="shared" si="0"/>
        <v>108.57142857142857</v>
      </c>
      <c r="L16" s="919">
        <f t="shared" si="1"/>
        <v>111.76470588235294</v>
      </c>
      <c r="M16" s="919">
        <f t="shared" si="2"/>
        <v>76</v>
      </c>
      <c r="N16" s="919">
        <f t="shared" si="3"/>
        <v>69.0909090909091</v>
      </c>
      <c r="O16" s="919">
        <f t="shared" si="4"/>
        <v>65.51724137931035</v>
      </c>
      <c r="P16" s="919">
        <f t="shared" si="5"/>
        <v>100</v>
      </c>
    </row>
    <row r="17" spans="1:16" ht="11.25" customHeight="1">
      <c r="A17" s="52" t="s">
        <v>1265</v>
      </c>
      <c r="B17" s="52" t="s">
        <v>1266</v>
      </c>
      <c r="C17" s="128" t="s">
        <v>1243</v>
      </c>
      <c r="D17" s="128">
        <v>3300</v>
      </c>
      <c r="E17" s="128">
        <v>3400</v>
      </c>
      <c r="F17" s="128">
        <v>5000</v>
      </c>
      <c r="G17" s="128">
        <v>5500</v>
      </c>
      <c r="H17" s="128">
        <v>5800</v>
      </c>
      <c r="I17" s="128">
        <v>3800</v>
      </c>
      <c r="J17" s="128">
        <v>3800</v>
      </c>
      <c r="K17" s="919">
        <f t="shared" si="0"/>
        <v>115.15151515151516</v>
      </c>
      <c r="L17" s="919">
        <f t="shared" si="1"/>
        <v>111.76470588235294</v>
      </c>
      <c r="M17" s="919">
        <f t="shared" si="2"/>
        <v>76</v>
      </c>
      <c r="N17" s="919">
        <f t="shared" si="3"/>
        <v>69.0909090909091</v>
      </c>
      <c r="O17" s="919">
        <f t="shared" si="4"/>
        <v>65.51724137931035</v>
      </c>
      <c r="P17" s="919">
        <f t="shared" si="5"/>
        <v>100</v>
      </c>
    </row>
    <row r="18" spans="1:16" ht="11.25" customHeight="1">
      <c r="A18" s="52" t="s">
        <v>1267</v>
      </c>
      <c r="B18" s="52" t="s">
        <v>1268</v>
      </c>
      <c r="C18" s="128" t="s">
        <v>1243</v>
      </c>
      <c r="D18" s="128">
        <v>4800</v>
      </c>
      <c r="E18" s="128">
        <v>5500</v>
      </c>
      <c r="F18" s="128">
        <v>5800</v>
      </c>
      <c r="G18" s="128">
        <v>6600</v>
      </c>
      <c r="H18" s="128">
        <v>7500</v>
      </c>
      <c r="I18" s="128">
        <v>9800</v>
      </c>
      <c r="J18" s="128">
        <v>9800</v>
      </c>
      <c r="K18" s="919">
        <f t="shared" si="0"/>
        <v>204.16666666666666</v>
      </c>
      <c r="L18" s="919">
        <f t="shared" si="1"/>
        <v>178.1818181818182</v>
      </c>
      <c r="M18" s="919">
        <f t="shared" si="2"/>
        <v>168.9655172413793</v>
      </c>
      <c r="N18" s="919">
        <f t="shared" si="3"/>
        <v>148.4848484848485</v>
      </c>
      <c r="O18" s="919">
        <f t="shared" si="4"/>
        <v>130.66666666666666</v>
      </c>
      <c r="P18" s="919">
        <f t="shared" si="5"/>
        <v>100</v>
      </c>
    </row>
    <row r="19" spans="1:16" ht="11.25" customHeight="1">
      <c r="A19" s="52" t="s">
        <v>1269</v>
      </c>
      <c r="B19" s="52" t="s">
        <v>1270</v>
      </c>
      <c r="C19" s="128" t="s">
        <v>1243</v>
      </c>
      <c r="D19" s="128">
        <v>1200</v>
      </c>
      <c r="E19" s="128">
        <v>1200</v>
      </c>
      <c r="F19" s="128">
        <v>1000</v>
      </c>
      <c r="G19" s="128">
        <v>850</v>
      </c>
      <c r="H19" s="128">
        <v>1000</v>
      </c>
      <c r="I19" s="128">
        <v>1800</v>
      </c>
      <c r="J19" s="128">
        <v>1800</v>
      </c>
      <c r="K19" s="919">
        <f t="shared" si="0"/>
        <v>150</v>
      </c>
      <c r="L19" s="919">
        <f t="shared" si="1"/>
        <v>150</v>
      </c>
      <c r="M19" s="919">
        <f t="shared" si="2"/>
        <v>180</v>
      </c>
      <c r="N19" s="919">
        <f t="shared" si="3"/>
        <v>211.76470588235296</v>
      </c>
      <c r="O19" s="919">
        <f t="shared" si="4"/>
        <v>180</v>
      </c>
      <c r="P19" s="919">
        <f t="shared" si="5"/>
        <v>100</v>
      </c>
    </row>
    <row r="20" spans="1:16" ht="11.25" customHeight="1">
      <c r="A20" s="52" t="s">
        <v>1271</v>
      </c>
      <c r="B20" s="52" t="s">
        <v>1272</v>
      </c>
      <c r="C20" s="128" t="s">
        <v>1243</v>
      </c>
      <c r="D20" s="128">
        <v>5500</v>
      </c>
      <c r="E20" s="128">
        <v>7500</v>
      </c>
      <c r="F20" s="128">
        <v>8000</v>
      </c>
      <c r="G20" s="128">
        <v>7000</v>
      </c>
      <c r="H20" s="128">
        <v>8000</v>
      </c>
      <c r="I20" s="128">
        <v>8500</v>
      </c>
      <c r="J20" s="128">
        <v>9000</v>
      </c>
      <c r="K20" s="919">
        <f t="shared" si="0"/>
        <v>163.63636363636365</v>
      </c>
      <c r="L20" s="919">
        <f t="shared" si="1"/>
        <v>120</v>
      </c>
      <c r="M20" s="919">
        <f t="shared" si="2"/>
        <v>112.5</v>
      </c>
      <c r="N20" s="919">
        <f t="shared" si="3"/>
        <v>128.57142857142858</v>
      </c>
      <c r="O20" s="919">
        <f t="shared" si="4"/>
        <v>112.5</v>
      </c>
      <c r="P20" s="919">
        <f t="shared" si="5"/>
        <v>105.88235294117648</v>
      </c>
    </row>
    <row r="21" spans="1:16" ht="11.25" customHeight="1">
      <c r="A21" s="52" t="s">
        <v>1273</v>
      </c>
      <c r="B21" s="52" t="s">
        <v>1274</v>
      </c>
      <c r="C21" s="128" t="s">
        <v>1275</v>
      </c>
      <c r="D21" s="128">
        <v>1800</v>
      </c>
      <c r="E21" s="128">
        <v>1200</v>
      </c>
      <c r="F21" s="128">
        <v>1200</v>
      </c>
      <c r="G21" s="128">
        <v>1200</v>
      </c>
      <c r="H21" s="128">
        <v>1500</v>
      </c>
      <c r="I21" s="128">
        <v>1800</v>
      </c>
      <c r="J21" s="128">
        <v>1800</v>
      </c>
      <c r="K21" s="919">
        <f t="shared" si="0"/>
        <v>100</v>
      </c>
      <c r="L21" s="919">
        <f t="shared" si="1"/>
        <v>150</v>
      </c>
      <c r="M21" s="919">
        <f t="shared" si="2"/>
        <v>150</v>
      </c>
      <c r="N21" s="919">
        <f t="shared" si="3"/>
        <v>150</v>
      </c>
      <c r="O21" s="919">
        <f t="shared" si="4"/>
        <v>120</v>
      </c>
      <c r="P21" s="919">
        <f t="shared" si="5"/>
        <v>100</v>
      </c>
    </row>
    <row r="22" spans="1:16" ht="11.25" customHeight="1">
      <c r="A22" s="52" t="s">
        <v>1276</v>
      </c>
      <c r="B22" s="52" t="s">
        <v>1277</v>
      </c>
      <c r="C22" s="128" t="s">
        <v>1278</v>
      </c>
      <c r="D22" s="128" t="s">
        <v>1279</v>
      </c>
      <c r="E22" s="128" t="s">
        <v>1279</v>
      </c>
      <c r="F22" s="128" t="s">
        <v>1279</v>
      </c>
      <c r="G22" s="128" t="s">
        <v>1279</v>
      </c>
      <c r="H22" s="128" t="s">
        <v>1279</v>
      </c>
      <c r="I22" s="128" t="s">
        <v>1279</v>
      </c>
      <c r="J22" s="128">
        <v>2200</v>
      </c>
      <c r="K22" s="919"/>
      <c r="L22" s="919"/>
      <c r="M22" s="919"/>
      <c r="N22" s="919"/>
      <c r="O22" s="919"/>
      <c r="P22" s="919"/>
    </row>
    <row r="23" spans="1:16" ht="11.25" customHeight="1">
      <c r="A23" s="52" t="s">
        <v>1280</v>
      </c>
      <c r="B23" s="52" t="s">
        <v>1281</v>
      </c>
      <c r="C23" s="128" t="s">
        <v>1243</v>
      </c>
      <c r="D23" s="128">
        <v>3000</v>
      </c>
      <c r="E23" s="128">
        <v>4000</v>
      </c>
      <c r="F23" s="128">
        <v>5000</v>
      </c>
      <c r="G23" s="128">
        <v>4200</v>
      </c>
      <c r="H23" s="128">
        <v>4500</v>
      </c>
      <c r="I23" s="128">
        <v>4500</v>
      </c>
      <c r="J23" s="128">
        <v>4800</v>
      </c>
      <c r="K23" s="919">
        <f t="shared" si="0"/>
        <v>160</v>
      </c>
      <c r="L23" s="919">
        <f t="shared" si="1"/>
        <v>120</v>
      </c>
      <c r="M23" s="919">
        <f t="shared" si="2"/>
        <v>96</v>
      </c>
      <c r="N23" s="919">
        <f t="shared" si="3"/>
        <v>114.28571428571428</v>
      </c>
      <c r="O23" s="919">
        <f t="shared" si="4"/>
        <v>106.66666666666667</v>
      </c>
      <c r="P23" s="919">
        <f t="shared" si="5"/>
        <v>106.66666666666667</v>
      </c>
    </row>
    <row r="24" spans="1:16" ht="11.25" customHeight="1">
      <c r="A24" s="52" t="s">
        <v>1282</v>
      </c>
      <c r="B24" s="52" t="s">
        <v>1283</v>
      </c>
      <c r="C24" s="128" t="s">
        <v>1243</v>
      </c>
      <c r="D24" s="128">
        <v>1800</v>
      </c>
      <c r="E24" s="128">
        <v>1700</v>
      </c>
      <c r="F24" s="128">
        <v>1800</v>
      </c>
      <c r="G24" s="128">
        <v>1600</v>
      </c>
      <c r="H24" s="128">
        <v>1800</v>
      </c>
      <c r="I24" s="128">
        <v>1800</v>
      </c>
      <c r="J24" s="128">
        <v>2300</v>
      </c>
      <c r="K24" s="919">
        <f t="shared" si="0"/>
        <v>127.77777777777777</v>
      </c>
      <c r="L24" s="919">
        <f t="shared" si="1"/>
        <v>135.29411764705884</v>
      </c>
      <c r="M24" s="919">
        <f t="shared" si="2"/>
        <v>127.77777777777777</v>
      </c>
      <c r="N24" s="919">
        <f t="shared" si="3"/>
        <v>143.75</v>
      </c>
      <c r="O24" s="919">
        <f t="shared" si="4"/>
        <v>127.77777777777777</v>
      </c>
      <c r="P24" s="919">
        <f t="shared" si="5"/>
        <v>127.77777777777777</v>
      </c>
    </row>
    <row r="25" spans="1:16" ht="11.25" customHeight="1">
      <c r="A25" s="52" t="s">
        <v>1284</v>
      </c>
      <c r="B25" s="52" t="s">
        <v>1285</v>
      </c>
      <c r="C25" s="128" t="s">
        <v>1286</v>
      </c>
      <c r="D25" s="128">
        <v>3500</v>
      </c>
      <c r="E25" s="128">
        <v>3500</v>
      </c>
      <c r="F25" s="128">
        <v>3500</v>
      </c>
      <c r="G25" s="128">
        <v>3500</v>
      </c>
      <c r="H25" s="128">
        <v>5200</v>
      </c>
      <c r="I25" s="128">
        <v>5200</v>
      </c>
      <c r="J25" s="128">
        <v>5200</v>
      </c>
      <c r="K25" s="919">
        <f t="shared" si="0"/>
        <v>148.57142857142858</v>
      </c>
      <c r="L25" s="919">
        <f t="shared" si="1"/>
        <v>148.57142857142858</v>
      </c>
      <c r="M25" s="919">
        <f t="shared" si="2"/>
        <v>148.57142857142858</v>
      </c>
      <c r="N25" s="919">
        <f t="shared" si="3"/>
        <v>148.57142857142858</v>
      </c>
      <c r="O25" s="919">
        <f t="shared" si="4"/>
        <v>100</v>
      </c>
      <c r="P25" s="919">
        <f t="shared" si="5"/>
        <v>100</v>
      </c>
    </row>
    <row r="26" spans="1:16" ht="11.25" customHeight="1">
      <c r="A26" s="52" t="s">
        <v>1287</v>
      </c>
      <c r="B26" s="52" t="s">
        <v>1288</v>
      </c>
      <c r="C26" s="128" t="s">
        <v>1243</v>
      </c>
      <c r="D26" s="128">
        <v>900</v>
      </c>
      <c r="E26" s="128">
        <v>900</v>
      </c>
      <c r="F26" s="128">
        <v>800</v>
      </c>
      <c r="G26" s="128">
        <v>600</v>
      </c>
      <c r="H26" s="128">
        <v>900</v>
      </c>
      <c r="I26" s="128">
        <v>1500</v>
      </c>
      <c r="J26" s="128">
        <v>800</v>
      </c>
      <c r="K26" s="919">
        <f t="shared" si="0"/>
        <v>88.88888888888889</v>
      </c>
      <c r="L26" s="919">
        <f t="shared" si="1"/>
        <v>88.88888888888889</v>
      </c>
      <c r="M26" s="919">
        <f t="shared" si="2"/>
        <v>100</v>
      </c>
      <c r="N26" s="919">
        <f t="shared" si="3"/>
        <v>133.33333333333331</v>
      </c>
      <c r="O26" s="919">
        <f t="shared" si="4"/>
        <v>88.88888888888889</v>
      </c>
      <c r="P26" s="919">
        <f t="shared" si="5"/>
        <v>53.333333333333336</v>
      </c>
    </row>
    <row r="27" spans="1:16" ht="11.25" customHeight="1">
      <c r="A27" s="52" t="s">
        <v>1289</v>
      </c>
      <c r="B27" s="52" t="s">
        <v>1290</v>
      </c>
      <c r="C27" s="128" t="s">
        <v>1243</v>
      </c>
      <c r="D27" s="128">
        <v>1000</v>
      </c>
      <c r="E27" s="128">
        <v>1000</v>
      </c>
      <c r="F27" s="128">
        <v>1000</v>
      </c>
      <c r="G27" s="128">
        <v>1200</v>
      </c>
      <c r="H27" s="128">
        <v>1100</v>
      </c>
      <c r="I27" s="128">
        <v>1500</v>
      </c>
      <c r="J27" s="128">
        <v>1000</v>
      </c>
      <c r="K27" s="919">
        <f t="shared" si="0"/>
        <v>100</v>
      </c>
      <c r="L27" s="919">
        <f t="shared" si="1"/>
        <v>100</v>
      </c>
      <c r="M27" s="919">
        <f t="shared" si="2"/>
        <v>100</v>
      </c>
      <c r="N27" s="919">
        <f t="shared" si="3"/>
        <v>83.33333333333334</v>
      </c>
      <c r="O27" s="919">
        <f t="shared" si="4"/>
        <v>90.9090909090909</v>
      </c>
      <c r="P27" s="919">
        <f t="shared" si="5"/>
        <v>66.66666666666666</v>
      </c>
    </row>
    <row r="28" spans="1:16" ht="11.25" customHeight="1">
      <c r="A28" s="597" t="s">
        <v>1291</v>
      </c>
      <c r="B28" s="52" t="s">
        <v>1292</v>
      </c>
      <c r="C28" s="598" t="s">
        <v>1243</v>
      </c>
      <c r="D28" s="128">
        <v>900</v>
      </c>
      <c r="E28" s="128">
        <v>1000</v>
      </c>
      <c r="F28" s="128">
        <v>800</v>
      </c>
      <c r="G28" s="128">
        <v>1200</v>
      </c>
      <c r="H28" s="128">
        <v>1100</v>
      </c>
      <c r="I28" s="128">
        <v>1500</v>
      </c>
      <c r="J28" s="128">
        <v>1000</v>
      </c>
      <c r="K28" s="919">
        <f t="shared" si="0"/>
        <v>111.11111111111111</v>
      </c>
      <c r="L28" s="919">
        <f t="shared" si="1"/>
        <v>100</v>
      </c>
      <c r="M28" s="919">
        <f t="shared" si="2"/>
        <v>125</v>
      </c>
      <c r="N28" s="919">
        <f t="shared" si="3"/>
        <v>83.33333333333334</v>
      </c>
      <c r="O28" s="919">
        <f t="shared" si="4"/>
        <v>90.9090909090909</v>
      </c>
      <c r="P28" s="919">
        <f t="shared" si="5"/>
        <v>66.66666666666666</v>
      </c>
    </row>
    <row r="29" spans="1:16" ht="11.25" customHeight="1">
      <c r="A29" s="52" t="s">
        <v>1293</v>
      </c>
      <c r="B29" s="52" t="s">
        <v>1294</v>
      </c>
      <c r="C29" s="128" t="s">
        <v>1243</v>
      </c>
      <c r="D29" s="128">
        <v>900</v>
      </c>
      <c r="E29" s="128">
        <v>1000</v>
      </c>
      <c r="F29" s="128">
        <v>800</v>
      </c>
      <c r="G29" s="128">
        <v>1200</v>
      </c>
      <c r="H29" s="128">
        <v>1100</v>
      </c>
      <c r="I29" s="128">
        <v>1500</v>
      </c>
      <c r="J29" s="128">
        <v>1000</v>
      </c>
      <c r="K29" s="919">
        <f t="shared" si="0"/>
        <v>111.11111111111111</v>
      </c>
      <c r="L29" s="919">
        <f t="shared" si="1"/>
        <v>100</v>
      </c>
      <c r="M29" s="919">
        <f t="shared" si="2"/>
        <v>125</v>
      </c>
      <c r="N29" s="919">
        <f t="shared" si="3"/>
        <v>83.33333333333334</v>
      </c>
      <c r="O29" s="919">
        <f t="shared" si="4"/>
        <v>90.9090909090909</v>
      </c>
      <c r="P29" s="919">
        <f t="shared" si="5"/>
        <v>66.66666666666666</v>
      </c>
    </row>
    <row r="30" spans="1:16" ht="11.25" customHeight="1">
      <c r="A30" s="52" t="s">
        <v>1295</v>
      </c>
      <c r="B30" s="52" t="s">
        <v>1296</v>
      </c>
      <c r="C30" s="128" t="s">
        <v>1243</v>
      </c>
      <c r="D30" s="128">
        <v>1100</v>
      </c>
      <c r="E30" s="128">
        <v>1300</v>
      </c>
      <c r="F30" s="128">
        <v>1200</v>
      </c>
      <c r="G30" s="128">
        <v>1500</v>
      </c>
      <c r="H30" s="128">
        <v>1000</v>
      </c>
      <c r="I30" s="128">
        <v>1500</v>
      </c>
      <c r="J30" s="128">
        <v>1500</v>
      </c>
      <c r="K30" s="919">
        <f t="shared" si="0"/>
        <v>136.36363636363635</v>
      </c>
      <c r="L30" s="919">
        <f t="shared" si="1"/>
        <v>115.38461538461537</v>
      </c>
      <c r="M30" s="919">
        <f t="shared" si="2"/>
        <v>125</v>
      </c>
      <c r="N30" s="919">
        <f t="shared" si="3"/>
        <v>100</v>
      </c>
      <c r="O30" s="919">
        <f t="shared" si="4"/>
        <v>150</v>
      </c>
      <c r="P30" s="919">
        <f t="shared" si="5"/>
        <v>100</v>
      </c>
    </row>
    <row r="31" spans="1:16" ht="11.25" customHeight="1">
      <c r="A31" s="52" t="s">
        <v>1297</v>
      </c>
      <c r="B31" s="52" t="s">
        <v>1298</v>
      </c>
      <c r="C31" s="128" t="s">
        <v>1243</v>
      </c>
      <c r="D31" s="128">
        <v>500</v>
      </c>
      <c r="E31" s="128">
        <v>400</v>
      </c>
      <c r="F31" s="128">
        <v>400</v>
      </c>
      <c r="G31" s="128">
        <v>500</v>
      </c>
      <c r="H31" s="128">
        <v>480</v>
      </c>
      <c r="I31" s="128">
        <v>500</v>
      </c>
      <c r="J31" s="128">
        <v>500</v>
      </c>
      <c r="K31" s="919">
        <f t="shared" si="0"/>
        <v>100</v>
      </c>
      <c r="L31" s="919">
        <f t="shared" si="1"/>
        <v>125</v>
      </c>
      <c r="M31" s="919">
        <f t="shared" si="2"/>
        <v>125</v>
      </c>
      <c r="N31" s="919">
        <f t="shared" si="3"/>
        <v>100</v>
      </c>
      <c r="O31" s="919">
        <f t="shared" si="4"/>
        <v>104.16666666666667</v>
      </c>
      <c r="P31" s="919">
        <f t="shared" si="5"/>
        <v>100</v>
      </c>
    </row>
    <row r="32" spans="1:16" ht="11.25" customHeight="1">
      <c r="A32" s="52" t="s">
        <v>1299</v>
      </c>
      <c r="B32" s="52" t="s">
        <v>1300</v>
      </c>
      <c r="C32" s="128" t="s">
        <v>1243</v>
      </c>
      <c r="D32" s="128">
        <v>400</v>
      </c>
      <c r="E32" s="128">
        <v>450</v>
      </c>
      <c r="F32" s="128">
        <v>450</v>
      </c>
      <c r="G32" s="128">
        <v>500</v>
      </c>
      <c r="H32" s="128">
        <v>450</v>
      </c>
      <c r="I32" s="128">
        <v>600</v>
      </c>
      <c r="J32" s="128">
        <v>600</v>
      </c>
      <c r="K32" s="919">
        <f t="shared" si="0"/>
        <v>150</v>
      </c>
      <c r="L32" s="919">
        <f t="shared" si="1"/>
        <v>133.33333333333331</v>
      </c>
      <c r="M32" s="919">
        <f t="shared" si="2"/>
        <v>133.33333333333331</v>
      </c>
      <c r="N32" s="919">
        <f t="shared" si="3"/>
        <v>120</v>
      </c>
      <c r="O32" s="919">
        <f t="shared" si="4"/>
        <v>133.33333333333331</v>
      </c>
      <c r="P32" s="919">
        <f t="shared" si="5"/>
        <v>100</v>
      </c>
    </row>
    <row r="33" spans="1:16" ht="11.25" customHeight="1">
      <c r="A33" s="52" t="s">
        <v>1301</v>
      </c>
      <c r="B33" s="52" t="s">
        <v>1302</v>
      </c>
      <c r="C33" s="128" t="s">
        <v>1243</v>
      </c>
      <c r="D33" s="128">
        <v>3500</v>
      </c>
      <c r="E33" s="128">
        <v>3500</v>
      </c>
      <c r="F33" s="128">
        <v>3500</v>
      </c>
      <c r="G33" s="128">
        <v>3500</v>
      </c>
      <c r="H33" s="128">
        <v>3600</v>
      </c>
      <c r="I33" s="128">
        <v>3600</v>
      </c>
      <c r="J33" s="128">
        <v>3600</v>
      </c>
      <c r="K33" s="919">
        <f t="shared" si="0"/>
        <v>102.85714285714285</v>
      </c>
      <c r="L33" s="919">
        <f t="shared" si="1"/>
        <v>102.85714285714285</v>
      </c>
      <c r="M33" s="919">
        <f t="shared" si="2"/>
        <v>102.85714285714285</v>
      </c>
      <c r="N33" s="919">
        <f t="shared" si="3"/>
        <v>102.85714285714285</v>
      </c>
      <c r="O33" s="919">
        <f t="shared" si="4"/>
        <v>100</v>
      </c>
      <c r="P33" s="919">
        <f t="shared" si="5"/>
        <v>100</v>
      </c>
    </row>
    <row r="34" spans="1:16" ht="11.25" customHeight="1">
      <c r="A34" s="52" t="s">
        <v>1303</v>
      </c>
      <c r="B34" s="52" t="s">
        <v>1304</v>
      </c>
      <c r="C34" s="128" t="s">
        <v>1249</v>
      </c>
      <c r="D34" s="128">
        <v>2500</v>
      </c>
      <c r="E34" s="128">
        <v>3100</v>
      </c>
      <c r="F34" s="128">
        <v>3150</v>
      </c>
      <c r="G34" s="128">
        <v>3300</v>
      </c>
      <c r="H34" s="128">
        <v>3400</v>
      </c>
      <c r="I34" s="128">
        <v>3600</v>
      </c>
      <c r="J34" s="128">
        <v>3600</v>
      </c>
      <c r="K34" s="919">
        <f t="shared" si="0"/>
        <v>144</v>
      </c>
      <c r="L34" s="919">
        <f t="shared" si="1"/>
        <v>116.12903225806453</v>
      </c>
      <c r="M34" s="919">
        <f t="shared" si="2"/>
        <v>114.28571428571428</v>
      </c>
      <c r="N34" s="919">
        <f t="shared" si="3"/>
        <v>109.09090909090908</v>
      </c>
      <c r="O34" s="919">
        <f t="shared" si="4"/>
        <v>105.88235294117648</v>
      </c>
      <c r="P34" s="919">
        <f t="shared" si="5"/>
        <v>100</v>
      </c>
    </row>
    <row r="35" spans="1:16" ht="11.25" customHeight="1">
      <c r="A35" s="52" t="s">
        <v>1305</v>
      </c>
      <c r="B35" s="52" t="s">
        <v>1306</v>
      </c>
      <c r="C35" s="128" t="s">
        <v>1249</v>
      </c>
      <c r="D35" s="128">
        <v>250</v>
      </c>
      <c r="E35" s="128">
        <v>250</v>
      </c>
      <c r="F35" s="128">
        <v>350</v>
      </c>
      <c r="G35" s="128">
        <v>350</v>
      </c>
      <c r="H35" s="128">
        <v>450</v>
      </c>
      <c r="I35" s="128">
        <v>360</v>
      </c>
      <c r="J35" s="128">
        <v>350</v>
      </c>
      <c r="K35" s="919">
        <f t="shared" si="0"/>
        <v>140</v>
      </c>
      <c r="L35" s="919">
        <f t="shared" si="1"/>
        <v>140</v>
      </c>
      <c r="M35" s="919">
        <f t="shared" si="2"/>
        <v>100</v>
      </c>
      <c r="N35" s="919">
        <f t="shared" si="3"/>
        <v>100</v>
      </c>
      <c r="O35" s="919">
        <f t="shared" si="4"/>
        <v>77.77777777777779</v>
      </c>
      <c r="P35" s="919">
        <f t="shared" si="5"/>
        <v>97.22222222222221</v>
      </c>
    </row>
    <row r="36" spans="1:16" ht="11.25" customHeight="1">
      <c r="A36" s="52" t="s">
        <v>1307</v>
      </c>
      <c r="B36" s="52"/>
      <c r="C36" s="128"/>
      <c r="D36" s="128"/>
      <c r="E36" s="128"/>
      <c r="F36" s="128"/>
      <c r="G36" s="128"/>
      <c r="H36" s="128"/>
      <c r="I36" s="128"/>
      <c r="J36" s="128"/>
      <c r="K36" s="919"/>
      <c r="L36" s="919"/>
      <c r="M36" s="919"/>
      <c r="N36" s="919"/>
      <c r="O36" s="919"/>
      <c r="P36" s="919"/>
    </row>
    <row r="37" spans="1:16" ht="11.25" customHeight="1">
      <c r="A37" s="52" t="s">
        <v>1308</v>
      </c>
      <c r="B37" s="52" t="s">
        <v>1309</v>
      </c>
      <c r="C37" s="128" t="s">
        <v>1249</v>
      </c>
      <c r="D37" s="128">
        <v>400</v>
      </c>
      <c r="E37" s="128">
        <v>440</v>
      </c>
      <c r="F37" s="128">
        <v>530</v>
      </c>
      <c r="G37" s="128">
        <v>540</v>
      </c>
      <c r="H37" s="128">
        <v>600</v>
      </c>
      <c r="I37" s="128">
        <v>750</v>
      </c>
      <c r="J37" s="128">
        <v>750</v>
      </c>
      <c r="K37" s="919">
        <f t="shared" si="0"/>
        <v>187.5</v>
      </c>
      <c r="L37" s="919">
        <f t="shared" si="1"/>
        <v>170.45454545454547</v>
      </c>
      <c r="M37" s="919">
        <f t="shared" si="2"/>
        <v>141.50943396226415</v>
      </c>
      <c r="N37" s="919">
        <f t="shared" si="3"/>
        <v>138.88888888888889</v>
      </c>
      <c r="O37" s="919">
        <f t="shared" si="4"/>
        <v>125</v>
      </c>
      <c r="P37" s="919">
        <f t="shared" si="5"/>
        <v>100</v>
      </c>
    </row>
    <row r="38" spans="1:16" ht="11.25" customHeight="1">
      <c r="A38" s="52" t="s">
        <v>1310</v>
      </c>
      <c r="B38" s="52" t="s">
        <v>1311</v>
      </c>
      <c r="C38" s="128" t="s">
        <v>1249</v>
      </c>
      <c r="D38" s="128">
        <v>450</v>
      </c>
      <c r="E38" s="128">
        <v>550</v>
      </c>
      <c r="F38" s="128">
        <v>550</v>
      </c>
      <c r="G38" s="128">
        <v>670</v>
      </c>
      <c r="H38" s="128">
        <v>670</v>
      </c>
      <c r="I38" s="128">
        <v>750</v>
      </c>
      <c r="J38" s="128">
        <v>870</v>
      </c>
      <c r="K38" s="919">
        <f t="shared" si="0"/>
        <v>193.33333333333334</v>
      </c>
      <c r="L38" s="919">
        <f t="shared" si="1"/>
        <v>158.1818181818182</v>
      </c>
      <c r="M38" s="919">
        <f t="shared" si="2"/>
        <v>158.1818181818182</v>
      </c>
      <c r="N38" s="919">
        <f t="shared" si="3"/>
        <v>129.8507462686567</v>
      </c>
      <c r="O38" s="919">
        <f t="shared" si="4"/>
        <v>129.8507462686567</v>
      </c>
      <c r="P38" s="919">
        <f t="shared" si="5"/>
        <v>115.99999999999999</v>
      </c>
    </row>
    <row r="39" spans="1:16" ht="11.25" customHeight="1">
      <c r="A39" s="52" t="s">
        <v>1312</v>
      </c>
      <c r="B39" s="52" t="s">
        <v>1313</v>
      </c>
      <c r="C39" s="128" t="s">
        <v>1314</v>
      </c>
      <c r="D39" s="128">
        <v>500</v>
      </c>
      <c r="E39" s="128">
        <v>500</v>
      </c>
      <c r="F39" s="128">
        <v>500</v>
      </c>
      <c r="G39" s="128">
        <v>600</v>
      </c>
      <c r="H39" s="128">
        <v>550</v>
      </c>
      <c r="I39" s="128">
        <v>550</v>
      </c>
      <c r="J39" s="128">
        <v>550</v>
      </c>
      <c r="K39" s="919">
        <f t="shared" si="0"/>
        <v>110.00000000000001</v>
      </c>
      <c r="L39" s="919">
        <f t="shared" si="1"/>
        <v>110.00000000000001</v>
      </c>
      <c r="M39" s="919">
        <f t="shared" si="2"/>
        <v>110.00000000000001</v>
      </c>
      <c r="N39" s="919">
        <f t="shared" si="3"/>
        <v>91.66666666666666</v>
      </c>
      <c r="O39" s="919">
        <f t="shared" si="4"/>
        <v>100</v>
      </c>
      <c r="P39" s="919">
        <f t="shared" si="5"/>
        <v>100</v>
      </c>
    </row>
    <row r="40" spans="1:16" ht="11.25" customHeight="1">
      <c r="A40" s="52" t="s">
        <v>1315</v>
      </c>
      <c r="B40" s="52" t="s">
        <v>1316</v>
      </c>
      <c r="C40" s="128" t="s">
        <v>1249</v>
      </c>
      <c r="D40" s="128">
        <v>40</v>
      </c>
      <c r="E40" s="128">
        <v>40</v>
      </c>
      <c r="F40" s="128">
        <v>40</v>
      </c>
      <c r="G40" s="128">
        <v>50</v>
      </c>
      <c r="H40" s="128">
        <v>50</v>
      </c>
      <c r="I40" s="128">
        <v>60</v>
      </c>
      <c r="J40" s="128">
        <v>60</v>
      </c>
      <c r="K40" s="919">
        <f t="shared" si="0"/>
        <v>150</v>
      </c>
      <c r="L40" s="919">
        <f t="shared" si="1"/>
        <v>150</v>
      </c>
      <c r="M40" s="919">
        <f t="shared" si="2"/>
        <v>150</v>
      </c>
      <c r="N40" s="919">
        <f t="shared" si="3"/>
        <v>120</v>
      </c>
      <c r="O40" s="919">
        <f t="shared" si="4"/>
        <v>120</v>
      </c>
      <c r="P40" s="919">
        <f t="shared" si="5"/>
        <v>100</v>
      </c>
    </row>
    <row r="41" spans="1:16" ht="11.25" customHeight="1">
      <c r="A41" s="52" t="s">
        <v>1317</v>
      </c>
      <c r="B41" s="52" t="s">
        <v>1318</v>
      </c>
      <c r="C41" s="128" t="s">
        <v>1249</v>
      </c>
      <c r="D41" s="128">
        <v>500</v>
      </c>
      <c r="E41" s="128">
        <v>500</v>
      </c>
      <c r="F41" s="128">
        <v>500</v>
      </c>
      <c r="G41" s="128">
        <v>500</v>
      </c>
      <c r="H41" s="128">
        <v>600</v>
      </c>
      <c r="I41" s="128">
        <v>650</v>
      </c>
      <c r="J41" s="128">
        <v>650</v>
      </c>
      <c r="K41" s="919">
        <f t="shared" si="0"/>
        <v>130</v>
      </c>
      <c r="L41" s="919">
        <f t="shared" si="1"/>
        <v>130</v>
      </c>
      <c r="M41" s="919">
        <f t="shared" si="2"/>
        <v>130</v>
      </c>
      <c r="N41" s="919">
        <f t="shared" si="3"/>
        <v>130</v>
      </c>
      <c r="O41" s="919">
        <f t="shared" si="4"/>
        <v>108.33333333333333</v>
      </c>
      <c r="P41" s="919">
        <f t="shared" si="5"/>
        <v>100</v>
      </c>
    </row>
    <row r="42" spans="1:16" ht="11.25" customHeight="1">
      <c r="A42" s="52" t="s">
        <v>1319</v>
      </c>
      <c r="B42" s="52" t="s">
        <v>1320</v>
      </c>
      <c r="C42" s="128" t="s">
        <v>1321</v>
      </c>
      <c r="D42" s="128">
        <v>800</v>
      </c>
      <c r="E42" s="128">
        <v>850</v>
      </c>
      <c r="F42" s="128">
        <v>880</v>
      </c>
      <c r="G42" s="128">
        <v>900</v>
      </c>
      <c r="H42" s="128">
        <v>1100</v>
      </c>
      <c r="I42" s="128">
        <v>1200</v>
      </c>
      <c r="J42" s="128">
        <v>1200</v>
      </c>
      <c r="K42" s="919">
        <f t="shared" si="0"/>
        <v>150</v>
      </c>
      <c r="L42" s="919">
        <f t="shared" si="1"/>
        <v>141.1764705882353</v>
      </c>
      <c r="M42" s="919">
        <f t="shared" si="2"/>
        <v>136.36363636363635</v>
      </c>
      <c r="N42" s="919">
        <f t="shared" si="3"/>
        <v>133.33333333333331</v>
      </c>
      <c r="O42" s="919">
        <f t="shared" si="4"/>
        <v>109.09090909090908</v>
      </c>
      <c r="P42" s="919">
        <f t="shared" si="5"/>
        <v>100</v>
      </c>
    </row>
    <row r="43" spans="1:16" ht="11.25" customHeight="1">
      <c r="A43" s="52" t="s">
        <v>1322</v>
      </c>
      <c r="B43" s="52" t="s">
        <v>1323</v>
      </c>
      <c r="C43" s="128" t="s">
        <v>1324</v>
      </c>
      <c r="D43" s="128">
        <v>3500</v>
      </c>
      <c r="E43" s="128">
        <v>7500</v>
      </c>
      <c r="F43" s="128">
        <v>6800</v>
      </c>
      <c r="G43" s="128">
        <v>7000</v>
      </c>
      <c r="H43" s="128">
        <v>7000</v>
      </c>
      <c r="I43" s="128">
        <v>8200</v>
      </c>
      <c r="J43" s="128">
        <v>8200</v>
      </c>
      <c r="K43" s="919">
        <f t="shared" si="0"/>
        <v>234.2857142857143</v>
      </c>
      <c r="L43" s="919">
        <f t="shared" si="1"/>
        <v>109.33333333333333</v>
      </c>
      <c r="M43" s="919">
        <f t="shared" si="2"/>
        <v>120.58823529411764</v>
      </c>
      <c r="N43" s="919">
        <f t="shared" si="3"/>
        <v>117.14285714285715</v>
      </c>
      <c r="O43" s="919">
        <f t="shared" si="4"/>
        <v>117.14285714285715</v>
      </c>
      <c r="P43" s="919">
        <f t="shared" si="5"/>
        <v>100</v>
      </c>
    </row>
    <row r="44" spans="1:16" ht="11.25" customHeight="1">
      <c r="A44" s="52" t="s">
        <v>1325</v>
      </c>
      <c r="B44" s="52" t="s">
        <v>1326</v>
      </c>
      <c r="C44" s="128" t="s">
        <v>1324</v>
      </c>
      <c r="D44" s="128">
        <v>3000</v>
      </c>
      <c r="E44" s="128">
        <v>6000</v>
      </c>
      <c r="F44" s="128">
        <v>6000</v>
      </c>
      <c r="G44" s="128">
        <v>6000</v>
      </c>
      <c r="H44" s="128">
        <v>6000</v>
      </c>
      <c r="I44" s="128">
        <v>6700</v>
      </c>
      <c r="J44" s="128">
        <v>6700</v>
      </c>
      <c r="K44" s="919">
        <f t="shared" si="0"/>
        <v>223.33333333333334</v>
      </c>
      <c r="L44" s="919">
        <f t="shared" si="1"/>
        <v>111.66666666666667</v>
      </c>
      <c r="M44" s="919">
        <f t="shared" si="2"/>
        <v>111.66666666666667</v>
      </c>
      <c r="N44" s="919">
        <f t="shared" si="3"/>
        <v>111.66666666666667</v>
      </c>
      <c r="O44" s="919">
        <f t="shared" si="4"/>
        <v>111.66666666666667</v>
      </c>
      <c r="P44" s="919">
        <f t="shared" si="5"/>
        <v>100</v>
      </c>
    </row>
    <row r="45" spans="1:16" ht="11.25" customHeight="1">
      <c r="A45" s="52" t="s">
        <v>1327</v>
      </c>
      <c r="B45" s="52" t="s">
        <v>1328</v>
      </c>
      <c r="C45" s="128" t="s">
        <v>1243</v>
      </c>
      <c r="D45" s="128">
        <v>2200</v>
      </c>
      <c r="E45" s="128">
        <v>2200</v>
      </c>
      <c r="F45" s="128">
        <v>2400</v>
      </c>
      <c r="G45" s="128">
        <v>2500</v>
      </c>
      <c r="H45" s="128">
        <v>2900</v>
      </c>
      <c r="I45" s="128">
        <v>3500</v>
      </c>
      <c r="J45" s="128">
        <v>3500</v>
      </c>
      <c r="K45" s="919">
        <f t="shared" si="0"/>
        <v>159.0909090909091</v>
      </c>
      <c r="L45" s="919">
        <f t="shared" si="1"/>
        <v>159.0909090909091</v>
      </c>
      <c r="M45" s="919">
        <f t="shared" si="2"/>
        <v>145.83333333333331</v>
      </c>
      <c r="N45" s="919">
        <f t="shared" si="3"/>
        <v>140</v>
      </c>
      <c r="O45" s="919">
        <f t="shared" si="4"/>
        <v>120.6896551724138</v>
      </c>
      <c r="P45" s="919">
        <f t="shared" si="5"/>
        <v>100</v>
      </c>
    </row>
    <row r="46" spans="1:16" ht="11.25" customHeight="1">
      <c r="A46" s="52" t="s">
        <v>1329</v>
      </c>
      <c r="B46" s="52" t="s">
        <v>1330</v>
      </c>
      <c r="C46" s="128" t="s">
        <v>1243</v>
      </c>
      <c r="D46" s="128">
        <v>3000</v>
      </c>
      <c r="E46" s="128">
        <v>3000</v>
      </c>
      <c r="F46" s="128">
        <v>3000</v>
      </c>
      <c r="G46" s="128">
        <v>3000</v>
      </c>
      <c r="H46" s="128">
        <v>3500</v>
      </c>
      <c r="I46" s="128">
        <v>3500</v>
      </c>
      <c r="J46" s="128">
        <v>3500</v>
      </c>
      <c r="K46" s="919">
        <f t="shared" si="0"/>
        <v>116.66666666666667</v>
      </c>
      <c r="L46" s="919">
        <f t="shared" si="1"/>
        <v>116.66666666666667</v>
      </c>
      <c r="M46" s="919">
        <f t="shared" si="2"/>
        <v>116.66666666666667</v>
      </c>
      <c r="N46" s="919">
        <f t="shared" si="3"/>
        <v>116.66666666666667</v>
      </c>
      <c r="O46" s="919">
        <f t="shared" si="4"/>
        <v>100</v>
      </c>
      <c r="P46" s="919">
        <f t="shared" si="5"/>
        <v>100</v>
      </c>
    </row>
    <row r="47" spans="1:16" ht="11.25" customHeight="1">
      <c r="A47" s="50" t="s">
        <v>1331</v>
      </c>
      <c r="B47" s="50" t="s">
        <v>1332</v>
      </c>
      <c r="C47" s="920" t="s">
        <v>1249</v>
      </c>
      <c r="D47" s="920">
        <v>6500</v>
      </c>
      <c r="E47" s="920">
        <v>6500</v>
      </c>
      <c r="F47" s="920">
        <v>6500</v>
      </c>
      <c r="G47" s="920">
        <v>6500</v>
      </c>
      <c r="H47" s="920">
        <v>8000</v>
      </c>
      <c r="I47" s="920">
        <v>8500</v>
      </c>
      <c r="J47" s="920">
        <v>8500</v>
      </c>
      <c r="K47" s="921">
        <f t="shared" si="0"/>
        <v>130.76923076923077</v>
      </c>
      <c r="L47" s="921">
        <f t="shared" si="1"/>
        <v>130.76923076923077</v>
      </c>
      <c r="M47" s="921">
        <f t="shared" si="2"/>
        <v>130.76923076923077</v>
      </c>
      <c r="N47" s="921">
        <f t="shared" si="3"/>
        <v>130.76923076923077</v>
      </c>
      <c r="O47" s="921">
        <f t="shared" si="4"/>
        <v>106.25</v>
      </c>
      <c r="P47" s="921">
        <f t="shared" si="5"/>
        <v>100</v>
      </c>
    </row>
    <row r="48" spans="1:13" ht="11.25" customHeight="1" hidden="1">
      <c r="A48" s="922" t="s">
        <v>1333</v>
      </c>
      <c r="B48" s="922" t="s">
        <v>1334</v>
      </c>
      <c r="C48" s="923" t="s">
        <v>1243</v>
      </c>
      <c r="D48" s="923">
        <v>180</v>
      </c>
      <c r="E48" s="923">
        <v>180</v>
      </c>
      <c r="F48" s="923">
        <v>180</v>
      </c>
      <c r="G48" s="923">
        <v>180</v>
      </c>
      <c r="H48" s="923"/>
      <c r="I48" s="923"/>
      <c r="J48" s="923"/>
      <c r="K48" s="924">
        <f>G48/D48*100</f>
        <v>100</v>
      </c>
      <c r="L48" s="924">
        <f>G48/E48*100</f>
        <v>100</v>
      </c>
      <c r="M48" s="924">
        <f>G48/F48*100</f>
        <v>100</v>
      </c>
    </row>
    <row r="49" ht="11.25">
      <c r="F49" s="598"/>
    </row>
  </sheetData>
  <sheetProtection/>
  <printOptions/>
  <pageMargins left="0.7" right="0.7" top="0.75" bottom="0.75" header="0.3" footer="0.3"/>
  <pageSetup orientation="portrait" paperSize="9"/>
  <legacyDrawing r:id="rId7"/>
  <oleObjects>
    <oleObject progId="Equation.3" shapeId="588416" r:id="rId1"/>
    <oleObject progId="Equation.3" shapeId="588417" r:id="rId2"/>
    <oleObject progId="Equation.3" shapeId="588418" r:id="rId3"/>
    <oleObject progId="Equation.3" shapeId="588419" r:id="rId4"/>
    <oleObject progId="Equation.3" shapeId="588420" r:id="rId5"/>
    <oleObject progId="Equation.3" shapeId="588421" r:id="rId6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2:N58"/>
  <sheetViews>
    <sheetView zoomScalePageLayoutView="0" workbookViewId="0" topLeftCell="A1">
      <selection activeCell="O29" sqref="O29"/>
    </sheetView>
  </sheetViews>
  <sheetFormatPr defaultColWidth="9.25390625" defaultRowHeight="12.75"/>
  <cols>
    <col min="1" max="1" width="4.25390625" style="928" customWidth="1"/>
    <col min="2" max="2" width="35.25390625" style="928" customWidth="1"/>
    <col min="3" max="3" width="25.875" style="929" customWidth="1"/>
    <col min="4" max="10" width="6.875" style="83" customWidth="1"/>
    <col min="11" max="11" width="9.75390625" style="83" customWidth="1"/>
    <col min="12" max="12" width="10.00390625" style="83" customWidth="1"/>
    <col min="13" max="16384" width="9.25390625" style="83" customWidth="1"/>
  </cols>
  <sheetData>
    <row r="2" spans="1:12" ht="12.75">
      <c r="A2" s="925" t="s">
        <v>1335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</row>
    <row r="3" spans="1:12" ht="12.75">
      <c r="A3" s="926" t="s">
        <v>1336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</row>
    <row r="4" spans="1:12" ht="12.75">
      <c r="A4" s="925" t="s">
        <v>1337</v>
      </c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</row>
    <row r="5" spans="1:12" ht="12.75">
      <c r="A5" s="927" t="s">
        <v>1338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</row>
    <row r="7" spans="1:13" ht="12.75">
      <c r="A7" s="930" t="s">
        <v>1339</v>
      </c>
      <c r="B7" s="930"/>
      <c r="C7" s="930" t="s">
        <v>1340</v>
      </c>
      <c r="D7" s="931" t="s">
        <v>1341</v>
      </c>
      <c r="E7" s="932"/>
      <c r="F7" s="932"/>
      <c r="G7" s="933"/>
      <c r="H7" s="934" t="s">
        <v>973</v>
      </c>
      <c r="I7" s="935"/>
      <c r="J7" s="936"/>
      <c r="K7" s="937" t="s">
        <v>1342</v>
      </c>
      <c r="L7" s="937" t="s">
        <v>1343</v>
      </c>
      <c r="M7" s="98"/>
    </row>
    <row r="8" spans="1:13" ht="12.75">
      <c r="A8" s="938"/>
      <c r="B8" s="938"/>
      <c r="C8" s="938"/>
      <c r="D8" s="939">
        <v>2012</v>
      </c>
      <c r="E8" s="939">
        <v>2013</v>
      </c>
      <c r="F8" s="939">
        <v>2014</v>
      </c>
      <c r="G8" s="939">
        <v>2015</v>
      </c>
      <c r="H8" s="940" t="s">
        <v>1344</v>
      </c>
      <c r="I8" s="940"/>
      <c r="J8" s="941"/>
      <c r="K8" s="942" t="s">
        <v>1345</v>
      </c>
      <c r="L8" s="942" t="s">
        <v>1345</v>
      </c>
      <c r="M8" s="98"/>
    </row>
    <row r="9" spans="1:13" ht="12.75">
      <c r="A9" s="943"/>
      <c r="B9" s="943"/>
      <c r="C9" s="943"/>
      <c r="D9" s="141" t="s">
        <v>1346</v>
      </c>
      <c r="E9" s="141" t="s">
        <v>1346</v>
      </c>
      <c r="F9" s="141" t="s">
        <v>1346</v>
      </c>
      <c r="G9" s="141" t="s">
        <v>1346</v>
      </c>
      <c r="H9" s="944">
        <v>2014</v>
      </c>
      <c r="I9" s="944">
        <v>2015</v>
      </c>
      <c r="J9" s="944">
        <v>2016</v>
      </c>
      <c r="K9" s="945" t="s">
        <v>1347</v>
      </c>
      <c r="L9" s="945" t="s">
        <v>1347</v>
      </c>
      <c r="M9" s="76"/>
    </row>
    <row r="10" spans="1:13" ht="10.5" customHeight="1">
      <c r="A10" s="946" t="s">
        <v>1348</v>
      </c>
      <c r="B10" s="946"/>
      <c r="C10" s="947" t="s">
        <v>1349</v>
      </c>
      <c r="D10" s="49">
        <f>SUM(D11+D18+D20+D22+D24+D31+D32+D33+D34+D35+D36+D38+D39+D40+D41+D42)</f>
        <v>418</v>
      </c>
      <c r="E10" s="49">
        <f>SUM(E11+E18+E20+E22+E24+E31+E32+E33+E34+E35+E36+E38+E39+E40+E41+E42)</f>
        <v>437</v>
      </c>
      <c r="F10" s="49">
        <f>F11+F18+F20+F22+F24+F32+F33+F34+F35+F36+F38+F39+F40+F41+F42</f>
        <v>469</v>
      </c>
      <c r="G10" s="49">
        <f>G11+G19+G21+G23+G24+G32+G33+G34+G35+G36+G38+G39+G40+G41+G42</f>
        <v>512</v>
      </c>
      <c r="H10" s="49">
        <f>H11+H18+H20+H22+H24+H32+H33+H34+H35+H36+H38+H39+H40+H41+H42</f>
        <v>336</v>
      </c>
      <c r="I10" s="49">
        <f>I11+I18+I20+I22+I24+I32+I33+I34+I35+I36+I38+I39+I40+I41+I42</f>
        <v>462</v>
      </c>
      <c r="J10" s="49">
        <f>J11+J18+J20+J22+J24+J32+J33+J34+J35+J36+J38+J39+J40+J41+J42</f>
        <v>483</v>
      </c>
      <c r="K10" s="919">
        <f>J10/H10*100</f>
        <v>143.75</v>
      </c>
      <c r="L10" s="919">
        <f>J10/I10*100</f>
        <v>104.54545454545455</v>
      </c>
      <c r="M10" s="73"/>
    </row>
    <row r="11" spans="1:13" ht="20.25" customHeight="1">
      <c r="A11" s="948" t="s">
        <v>1350</v>
      </c>
      <c r="B11" s="948"/>
      <c r="C11" s="949" t="s">
        <v>1351</v>
      </c>
      <c r="D11" s="950">
        <v>116</v>
      </c>
      <c r="E11" s="950">
        <v>162</v>
      </c>
      <c r="F11" s="950">
        <v>170</v>
      </c>
      <c r="G11" s="950">
        <v>137</v>
      </c>
      <c r="H11" s="950">
        <f>H13+H14+H15+H16</f>
        <v>127</v>
      </c>
      <c r="I11" s="950">
        <v>123</v>
      </c>
      <c r="J11" s="950">
        <v>157</v>
      </c>
      <c r="K11" s="919">
        <f>J11/H11*100</f>
        <v>123.62204724409449</v>
      </c>
      <c r="L11" s="919">
        <f>J11/I11*100</f>
        <v>127.64227642276423</v>
      </c>
      <c r="M11" s="73"/>
    </row>
    <row r="12" spans="1:12" ht="11.25" customHeight="1">
      <c r="A12" s="928" t="s">
        <v>1352</v>
      </c>
      <c r="C12" s="929" t="s">
        <v>1353</v>
      </c>
      <c r="D12" s="951"/>
      <c r="E12" s="951"/>
      <c r="F12" s="951"/>
      <c r="G12" s="951"/>
      <c r="H12" s="951"/>
      <c r="I12" s="951"/>
      <c r="J12" s="951"/>
      <c r="K12" s="919"/>
      <c r="L12" s="919"/>
    </row>
    <row r="13" spans="2:12" ht="10.5" customHeight="1">
      <c r="B13" s="928" t="s">
        <v>1354</v>
      </c>
      <c r="C13" s="952" t="s">
        <v>1355</v>
      </c>
      <c r="D13" s="49">
        <v>4</v>
      </c>
      <c r="E13" s="49">
        <v>4</v>
      </c>
      <c r="F13" s="49">
        <v>5</v>
      </c>
      <c r="G13" s="49">
        <v>6</v>
      </c>
      <c r="H13" s="49">
        <v>3</v>
      </c>
      <c r="I13" s="49">
        <v>6</v>
      </c>
      <c r="J13" s="49">
        <v>4</v>
      </c>
      <c r="K13" s="919">
        <f>J13/H13*100</f>
        <v>133.33333333333331</v>
      </c>
      <c r="L13" s="919">
        <f>J13/I13*100</f>
        <v>66.66666666666666</v>
      </c>
    </row>
    <row r="14" spans="2:12" ht="10.5" customHeight="1">
      <c r="B14" s="928" t="s">
        <v>1356</v>
      </c>
      <c r="C14" s="952" t="s">
        <v>1357</v>
      </c>
      <c r="D14" s="49"/>
      <c r="E14" s="49"/>
      <c r="F14" s="49">
        <v>2</v>
      </c>
      <c r="G14" s="49">
        <v>1</v>
      </c>
      <c r="H14" s="49">
        <v>1</v>
      </c>
      <c r="I14" s="49">
        <v>1</v>
      </c>
      <c r="J14" s="49">
        <v>1</v>
      </c>
      <c r="K14" s="919"/>
      <c r="L14" s="919"/>
    </row>
    <row r="15" spans="2:12" ht="16.5" customHeight="1">
      <c r="B15" s="953" t="s">
        <v>1358</v>
      </c>
      <c r="C15" s="954" t="s">
        <v>1359</v>
      </c>
      <c r="D15" s="49">
        <v>105</v>
      </c>
      <c r="E15" s="49">
        <v>151</v>
      </c>
      <c r="F15" s="49">
        <v>159</v>
      </c>
      <c r="G15" s="49">
        <v>129</v>
      </c>
      <c r="H15" s="49">
        <v>120</v>
      </c>
      <c r="I15" s="49">
        <v>116</v>
      </c>
      <c r="J15" s="49">
        <v>150</v>
      </c>
      <c r="K15" s="919">
        <f>J15/H15*100</f>
        <v>125</v>
      </c>
      <c r="L15" s="919">
        <f>J15/I15*100</f>
        <v>129.31034482758622</v>
      </c>
    </row>
    <row r="16" spans="2:12" ht="10.5" customHeight="1">
      <c r="B16" s="928" t="s">
        <v>1360</v>
      </c>
      <c r="C16" s="952" t="s">
        <v>1361</v>
      </c>
      <c r="D16" s="49">
        <v>7</v>
      </c>
      <c r="E16" s="49">
        <v>7</v>
      </c>
      <c r="F16" s="49">
        <v>4</v>
      </c>
      <c r="G16" s="49"/>
      <c r="H16" s="49">
        <v>3</v>
      </c>
      <c r="I16" s="49"/>
      <c r="J16" s="49"/>
      <c r="K16" s="919">
        <f>J16/H16*100</f>
        <v>0</v>
      </c>
      <c r="L16" s="919"/>
    </row>
    <row r="17" spans="2:12" ht="10.5" customHeight="1">
      <c r="B17" s="928" t="s">
        <v>1362</v>
      </c>
      <c r="C17" s="952"/>
      <c r="D17" s="49"/>
      <c r="E17" s="49"/>
      <c r="F17" s="49"/>
      <c r="G17" s="49"/>
      <c r="H17" s="49"/>
      <c r="I17" s="49"/>
      <c r="J17" s="49">
        <v>2</v>
      </c>
      <c r="K17" s="919"/>
      <c r="L17" s="919"/>
    </row>
    <row r="18" spans="1:12" ht="10.5" customHeight="1">
      <c r="A18" s="928" t="s">
        <v>1363</v>
      </c>
      <c r="C18" s="929" t="s">
        <v>1364</v>
      </c>
      <c r="D18" s="49"/>
      <c r="E18" s="49">
        <v>2</v>
      </c>
      <c r="F18" s="49">
        <v>1</v>
      </c>
      <c r="G18" s="49">
        <v>1</v>
      </c>
      <c r="H18" s="49">
        <v>1</v>
      </c>
      <c r="I18" s="49"/>
      <c r="J18" s="49"/>
      <c r="K18" s="919"/>
      <c r="L18" s="919"/>
    </row>
    <row r="19" spans="1:12" ht="10.5" customHeight="1">
      <c r="A19" s="928" t="s">
        <v>1365</v>
      </c>
      <c r="C19" s="929" t="s">
        <v>1366</v>
      </c>
      <c r="D19" s="49"/>
      <c r="E19" s="49"/>
      <c r="F19" s="49"/>
      <c r="G19" s="49"/>
      <c r="H19" s="49"/>
      <c r="I19" s="49"/>
      <c r="J19" s="49"/>
      <c r="K19" s="919"/>
      <c r="L19" s="919"/>
    </row>
    <row r="20" spans="1:12" ht="10.5" customHeight="1">
      <c r="A20" s="928" t="s">
        <v>1367</v>
      </c>
      <c r="C20" s="929" t="s">
        <v>1368</v>
      </c>
      <c r="D20" s="49">
        <v>3</v>
      </c>
      <c r="E20" s="49">
        <v>6</v>
      </c>
      <c r="F20" s="49">
        <v>7</v>
      </c>
      <c r="G20" s="49"/>
      <c r="H20" s="49">
        <v>6</v>
      </c>
      <c r="I20" s="49">
        <v>9</v>
      </c>
      <c r="J20" s="49">
        <v>7</v>
      </c>
      <c r="K20" s="919">
        <f>J20/H20*100</f>
        <v>116.66666666666667</v>
      </c>
      <c r="L20" s="919">
        <f>J20/I20*100</f>
        <v>77.77777777777779</v>
      </c>
    </row>
    <row r="21" spans="1:12" ht="10.5" customHeight="1">
      <c r="A21" s="928" t="s">
        <v>1369</v>
      </c>
      <c r="C21" s="929" t="s">
        <v>1370</v>
      </c>
      <c r="D21" s="49"/>
      <c r="E21" s="49"/>
      <c r="F21" s="49"/>
      <c r="G21" s="49">
        <v>9</v>
      </c>
      <c r="H21" s="49"/>
      <c r="I21" s="49"/>
      <c r="J21" s="49"/>
      <c r="K21" s="919"/>
      <c r="L21" s="919"/>
    </row>
    <row r="22" spans="1:12" ht="10.5" customHeight="1">
      <c r="A22" s="928" t="s">
        <v>1371</v>
      </c>
      <c r="C22" s="929" t="s">
        <v>1372</v>
      </c>
      <c r="D22" s="49">
        <v>2</v>
      </c>
      <c r="E22" s="49"/>
      <c r="F22" s="49"/>
      <c r="G22" s="49"/>
      <c r="H22" s="49"/>
      <c r="I22" s="49"/>
      <c r="J22" s="49"/>
      <c r="K22" s="919"/>
      <c r="L22" s="919"/>
    </row>
    <row r="23" spans="1:12" ht="10.5" customHeight="1">
      <c r="A23" s="928" t="s">
        <v>1373</v>
      </c>
      <c r="C23" s="929" t="s">
        <v>1374</v>
      </c>
      <c r="D23" s="49"/>
      <c r="E23" s="49"/>
      <c r="F23" s="49"/>
      <c r="G23" s="49">
        <v>1</v>
      </c>
      <c r="H23" s="49"/>
      <c r="I23" s="49"/>
      <c r="J23" s="49"/>
      <c r="K23" s="919"/>
      <c r="L23" s="919"/>
    </row>
    <row r="24" spans="1:12" ht="10.5" customHeight="1">
      <c r="A24" s="928" t="s">
        <v>1375</v>
      </c>
      <c r="C24" s="929" t="s">
        <v>1376</v>
      </c>
      <c r="D24" s="49">
        <v>182</v>
      </c>
      <c r="E24" s="49">
        <v>192</v>
      </c>
      <c r="F24" s="49">
        <f>F26+F27+F28+F29+F30</f>
        <v>216</v>
      </c>
      <c r="G24" s="49">
        <f>G26+G27+G28+G29+G30</f>
        <v>278</v>
      </c>
      <c r="H24" s="49">
        <f>H26+H27+H28+H29+H30</f>
        <v>146</v>
      </c>
      <c r="I24" s="49">
        <f>I26+I27+I28+I29+I30</f>
        <v>247</v>
      </c>
      <c r="J24" s="49">
        <f>J26+J27+J28+J29+J30</f>
        <v>254</v>
      </c>
      <c r="K24" s="919">
        <f>J24/H24*100</f>
        <v>173.97260273972603</v>
      </c>
      <c r="L24" s="919">
        <f>J24/I24*100</f>
        <v>102.83400809716599</v>
      </c>
    </row>
    <row r="25" spans="1:12" ht="10.5" customHeight="1">
      <c r="A25" s="928" t="s">
        <v>1352</v>
      </c>
      <c r="C25" s="929" t="s">
        <v>1353</v>
      </c>
      <c r="D25" s="49"/>
      <c r="E25" s="49"/>
      <c r="F25" s="49"/>
      <c r="G25" s="49"/>
      <c r="H25" s="49"/>
      <c r="I25" s="49"/>
      <c r="J25" s="49"/>
      <c r="K25" s="919"/>
      <c r="L25" s="919"/>
    </row>
    <row r="26" spans="2:12" ht="10.5" customHeight="1">
      <c r="B26" s="928" t="s">
        <v>1377</v>
      </c>
      <c r="C26" s="952" t="s">
        <v>1378</v>
      </c>
      <c r="D26" s="49">
        <v>166</v>
      </c>
      <c r="E26" s="49">
        <v>169</v>
      </c>
      <c r="F26" s="49">
        <v>192</v>
      </c>
      <c r="G26" s="49">
        <v>247</v>
      </c>
      <c r="H26" s="49">
        <v>131</v>
      </c>
      <c r="I26" s="49">
        <v>218</v>
      </c>
      <c r="J26" s="49">
        <v>228</v>
      </c>
      <c r="K26" s="919">
        <f>J26/H26*100</f>
        <v>174.04580152671755</v>
      </c>
      <c r="L26" s="919">
        <f>J26/I26*100</f>
        <v>104.58715596330275</v>
      </c>
    </row>
    <row r="27" spans="2:13" ht="10.5" customHeight="1">
      <c r="B27" s="928" t="s">
        <v>1379</v>
      </c>
      <c r="C27" s="952" t="s">
        <v>1380</v>
      </c>
      <c r="D27" s="49">
        <v>1</v>
      </c>
      <c r="E27" s="49"/>
      <c r="F27" s="49"/>
      <c r="G27" s="49">
        <v>1</v>
      </c>
      <c r="H27" s="49"/>
      <c r="I27" s="49"/>
      <c r="J27" s="49"/>
      <c r="K27" s="919"/>
      <c r="L27" s="919"/>
      <c r="M27" s="919"/>
    </row>
    <row r="28" spans="2:12" ht="10.5" customHeight="1">
      <c r="B28" s="928" t="s">
        <v>1381</v>
      </c>
      <c r="C28" s="952" t="s">
        <v>1382</v>
      </c>
      <c r="D28" s="49">
        <v>5</v>
      </c>
      <c r="E28" s="49">
        <v>1</v>
      </c>
      <c r="F28" s="49">
        <v>1</v>
      </c>
      <c r="G28" s="49">
        <v>4</v>
      </c>
      <c r="H28" s="49">
        <v>1</v>
      </c>
      <c r="I28" s="49">
        <v>3</v>
      </c>
      <c r="J28" s="49">
        <v>3</v>
      </c>
      <c r="K28" s="919">
        <f>J28/H28*100</f>
        <v>300</v>
      </c>
      <c r="L28" s="919">
        <f>J28/I28*100</f>
        <v>100</v>
      </c>
    </row>
    <row r="29" spans="2:12" ht="10.5" customHeight="1">
      <c r="B29" s="928" t="s">
        <v>1383</v>
      </c>
      <c r="C29" s="952" t="s">
        <v>1384</v>
      </c>
      <c r="D29" s="49">
        <v>5</v>
      </c>
      <c r="E29" s="49">
        <v>8</v>
      </c>
      <c r="F29" s="49">
        <v>11</v>
      </c>
      <c r="G29" s="49">
        <v>8</v>
      </c>
      <c r="H29" s="49">
        <v>9</v>
      </c>
      <c r="I29" s="49">
        <v>7</v>
      </c>
      <c r="J29" s="49">
        <v>17</v>
      </c>
      <c r="K29" s="919">
        <f>J29/H29*100</f>
        <v>188.88888888888889</v>
      </c>
      <c r="L29" s="919">
        <f>J29/I29*100</f>
        <v>242.85714285714283</v>
      </c>
    </row>
    <row r="30" spans="2:12" ht="10.5" customHeight="1">
      <c r="B30" s="928" t="s">
        <v>1385</v>
      </c>
      <c r="C30" s="952" t="s">
        <v>1386</v>
      </c>
      <c r="D30" s="49">
        <v>2</v>
      </c>
      <c r="E30" s="49">
        <v>14</v>
      </c>
      <c r="F30" s="49">
        <v>12</v>
      </c>
      <c r="G30" s="49">
        <v>18</v>
      </c>
      <c r="H30" s="49">
        <v>5</v>
      </c>
      <c r="I30" s="49">
        <v>19</v>
      </c>
      <c r="J30" s="49">
        <v>6</v>
      </c>
      <c r="K30" s="919">
        <f>J30/H30*100</f>
        <v>120</v>
      </c>
      <c r="L30" s="919">
        <f>J30/I30*100</f>
        <v>31.57894736842105</v>
      </c>
    </row>
    <row r="31" spans="1:12" ht="10.5" customHeight="1" hidden="1">
      <c r="A31" s="928" t="s">
        <v>1387</v>
      </c>
      <c r="C31" s="929" t="s">
        <v>1388</v>
      </c>
      <c r="D31" s="49"/>
      <c r="E31" s="49"/>
      <c r="F31" s="49"/>
      <c r="G31" s="49"/>
      <c r="H31" s="49"/>
      <c r="I31" s="49"/>
      <c r="J31" s="49"/>
      <c r="K31" s="919" t="e">
        <f>J31/H31*100</f>
        <v>#DIV/0!</v>
      </c>
      <c r="L31" s="919" t="e">
        <f>J31/I31*100</f>
        <v>#DIV/0!</v>
      </c>
    </row>
    <row r="32" spans="1:12" ht="10.5" customHeight="1">
      <c r="A32" s="928" t="s">
        <v>1389</v>
      </c>
      <c r="C32" s="929" t="s">
        <v>1390</v>
      </c>
      <c r="D32" s="49"/>
      <c r="E32" s="49"/>
      <c r="F32" s="49"/>
      <c r="G32" s="49">
        <v>3</v>
      </c>
      <c r="H32" s="49">
        <v>1</v>
      </c>
      <c r="I32" s="49">
        <v>3</v>
      </c>
      <c r="J32" s="49">
        <v>1</v>
      </c>
      <c r="K32" s="919"/>
      <c r="L32" s="919"/>
    </row>
    <row r="33" spans="1:12" ht="10.5" customHeight="1">
      <c r="A33" s="928" t="s">
        <v>1391</v>
      </c>
      <c r="C33" s="929" t="s">
        <v>1392</v>
      </c>
      <c r="D33" s="49">
        <v>8</v>
      </c>
      <c r="E33" s="49">
        <v>9</v>
      </c>
      <c r="F33" s="49">
        <v>8</v>
      </c>
      <c r="G33" s="49">
        <v>12</v>
      </c>
      <c r="H33" s="49">
        <v>7</v>
      </c>
      <c r="I33" s="49">
        <v>11</v>
      </c>
      <c r="J33" s="49">
        <v>3</v>
      </c>
      <c r="K33" s="919">
        <f>J33/H33*100</f>
        <v>42.857142857142854</v>
      </c>
      <c r="L33" s="919">
        <f>J33/I33*100</f>
        <v>27.27272727272727</v>
      </c>
    </row>
    <row r="34" spans="1:12" ht="10.5" customHeight="1">
      <c r="A34" s="928" t="s">
        <v>1393</v>
      </c>
      <c r="C34" s="929" t="s">
        <v>1394</v>
      </c>
      <c r="D34" s="49">
        <v>6</v>
      </c>
      <c r="E34" s="49">
        <v>7</v>
      </c>
      <c r="F34" s="49">
        <v>3</v>
      </c>
      <c r="G34" s="49">
        <v>2</v>
      </c>
      <c r="H34" s="49">
        <v>3</v>
      </c>
      <c r="I34" s="49">
        <v>2</v>
      </c>
      <c r="J34" s="49">
        <v>4</v>
      </c>
      <c r="K34" s="919">
        <f>J34/H34*100</f>
        <v>133.33333333333331</v>
      </c>
      <c r="L34" s="919">
        <f>J34/I34*100</f>
        <v>200</v>
      </c>
    </row>
    <row r="35" spans="1:12" ht="10.5" customHeight="1">
      <c r="A35" s="928" t="s">
        <v>1395</v>
      </c>
      <c r="C35" s="929" t="s">
        <v>1396</v>
      </c>
      <c r="D35" s="49">
        <v>70</v>
      </c>
      <c r="E35" s="49">
        <v>13</v>
      </c>
      <c r="F35" s="49">
        <v>14</v>
      </c>
      <c r="G35" s="49">
        <v>10</v>
      </c>
      <c r="H35" s="49">
        <v>11</v>
      </c>
      <c r="I35" s="49">
        <v>10</v>
      </c>
      <c r="J35" s="49">
        <v>5</v>
      </c>
      <c r="K35" s="919">
        <f>J35/H35*100</f>
        <v>45.45454545454545</v>
      </c>
      <c r="L35" s="919">
        <f>J35/I35*100</f>
        <v>50</v>
      </c>
    </row>
    <row r="36" spans="1:12" ht="12" customHeight="1">
      <c r="A36" s="928" t="s">
        <v>1397</v>
      </c>
      <c r="C36" s="955" t="s">
        <v>1398</v>
      </c>
      <c r="D36" s="49">
        <v>27</v>
      </c>
      <c r="E36" s="49">
        <v>39</v>
      </c>
      <c r="F36" s="49">
        <v>36</v>
      </c>
      <c r="G36" s="49">
        <v>47</v>
      </c>
      <c r="H36" s="49">
        <v>23</v>
      </c>
      <c r="I36" s="49">
        <v>45</v>
      </c>
      <c r="J36" s="49">
        <v>47</v>
      </c>
      <c r="K36" s="919">
        <f>J36/H36*100</f>
        <v>204.34782608695653</v>
      </c>
      <c r="L36" s="919">
        <f>J36/I36*100</f>
        <v>104.44444444444446</v>
      </c>
    </row>
    <row r="37" spans="1:12" ht="12" customHeight="1">
      <c r="A37" s="928" t="s">
        <v>1399</v>
      </c>
      <c r="C37" s="955"/>
      <c r="D37" s="49"/>
      <c r="E37" s="49"/>
      <c r="F37" s="49"/>
      <c r="G37" s="49"/>
      <c r="H37" s="49"/>
      <c r="I37" s="49"/>
      <c r="J37" s="49"/>
      <c r="K37" s="919"/>
      <c r="L37" s="919"/>
    </row>
    <row r="38" spans="1:12" ht="10.5" customHeight="1">
      <c r="A38" s="928" t="s">
        <v>1400</v>
      </c>
      <c r="C38" s="929" t="s">
        <v>1401</v>
      </c>
      <c r="D38" s="49">
        <v>2</v>
      </c>
      <c r="E38" s="49">
        <v>2</v>
      </c>
      <c r="F38" s="49">
        <v>3</v>
      </c>
      <c r="G38" s="49">
        <v>5</v>
      </c>
      <c r="H38" s="49">
        <v>3</v>
      </c>
      <c r="I38" s="49">
        <v>5</v>
      </c>
      <c r="J38" s="49">
        <v>1</v>
      </c>
      <c r="K38" s="919">
        <f>J38/H38*100</f>
        <v>33.33333333333333</v>
      </c>
      <c r="L38" s="919">
        <f>J38/I38*100</f>
        <v>20</v>
      </c>
    </row>
    <row r="39" spans="1:12" ht="10.5" customHeight="1">
      <c r="A39" s="928" t="s">
        <v>1402</v>
      </c>
      <c r="C39" s="929" t="s">
        <v>1403</v>
      </c>
      <c r="D39" s="49">
        <v>2</v>
      </c>
      <c r="E39" s="49">
        <v>5</v>
      </c>
      <c r="F39" s="49">
        <v>10</v>
      </c>
      <c r="G39" s="49">
        <v>7</v>
      </c>
      <c r="H39" s="49">
        <v>7</v>
      </c>
      <c r="I39" s="49">
        <v>6</v>
      </c>
      <c r="J39" s="49">
        <v>3</v>
      </c>
      <c r="K39" s="919">
        <f>J39/H39*100</f>
        <v>42.857142857142854</v>
      </c>
      <c r="L39" s="919">
        <f>J39/I39*100</f>
        <v>50</v>
      </c>
    </row>
    <row r="40" spans="1:12" ht="10.5" customHeight="1">
      <c r="A40" s="956" t="s">
        <v>1404</v>
      </c>
      <c r="B40" s="956"/>
      <c r="C40" s="957" t="s">
        <v>1405</v>
      </c>
      <c r="D40" s="52"/>
      <c r="E40" s="52"/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919">
        <f>J40/H40*100</f>
        <v>100</v>
      </c>
      <c r="L40" s="919">
        <f>J40/I40*100</f>
        <v>100</v>
      </c>
    </row>
    <row r="41" spans="1:12" ht="10.5" customHeight="1">
      <c r="A41" s="956" t="s">
        <v>1406</v>
      </c>
      <c r="B41" s="956"/>
      <c r="C41" s="957" t="s">
        <v>1407</v>
      </c>
      <c r="D41" s="52"/>
      <c r="E41" s="52"/>
      <c r="F41" s="52"/>
      <c r="G41" s="52"/>
      <c r="H41" s="52"/>
      <c r="I41" s="52"/>
      <c r="J41" s="52"/>
      <c r="K41" s="919"/>
      <c r="L41" s="919"/>
    </row>
    <row r="42" spans="1:12" ht="10.5" customHeight="1">
      <c r="A42" s="956" t="s">
        <v>1408</v>
      </c>
      <c r="B42" s="956"/>
      <c r="C42" s="957" t="s">
        <v>1409</v>
      </c>
      <c r="D42" s="52"/>
      <c r="E42" s="52"/>
      <c r="F42" s="52"/>
      <c r="G42" s="52"/>
      <c r="H42" s="52"/>
      <c r="I42" s="52"/>
      <c r="J42" s="52"/>
      <c r="K42" s="919"/>
      <c r="L42" s="919"/>
    </row>
    <row r="43" spans="2:12" ht="12" customHeight="1">
      <c r="B43" s="928" t="s">
        <v>1410</v>
      </c>
      <c r="C43" s="958" t="s">
        <v>1411</v>
      </c>
      <c r="D43" s="49">
        <v>72</v>
      </c>
      <c r="E43" s="49">
        <v>68</v>
      </c>
      <c r="F43" s="49">
        <v>78</v>
      </c>
      <c r="G43" s="49">
        <v>59</v>
      </c>
      <c r="H43" s="49">
        <v>47</v>
      </c>
      <c r="I43" s="49">
        <v>59</v>
      </c>
      <c r="J43" s="49">
        <v>59</v>
      </c>
      <c r="K43" s="919">
        <f>J43/H43*100</f>
        <v>125.53191489361701</v>
      </c>
      <c r="L43" s="919">
        <f>J43/I43*100</f>
        <v>100</v>
      </c>
    </row>
    <row r="44" spans="2:12" ht="12.75">
      <c r="B44" s="928" t="s">
        <v>1412</v>
      </c>
      <c r="C44" s="959" t="s">
        <v>1413</v>
      </c>
      <c r="D44" s="85"/>
      <c r="E44" s="85"/>
      <c r="F44" s="85"/>
      <c r="G44" s="85"/>
      <c r="H44" s="85"/>
      <c r="I44" s="85"/>
      <c r="J44" s="85"/>
      <c r="K44" s="919"/>
      <c r="L44" s="919"/>
    </row>
    <row r="45" spans="3:14" ht="12.75">
      <c r="C45" s="49"/>
      <c r="D45" s="49"/>
      <c r="E45" s="49"/>
      <c r="F45" s="49"/>
      <c r="G45" s="49"/>
      <c r="H45" s="49"/>
      <c r="I45" s="49"/>
      <c r="J45" s="49"/>
      <c r="K45" s="919"/>
      <c r="L45" s="919"/>
      <c r="N45" s="919"/>
    </row>
    <row r="46" spans="1:12" ht="12.75">
      <c r="A46" s="960"/>
      <c r="B46" s="960" t="s">
        <v>1414</v>
      </c>
      <c r="C46" s="961" t="s">
        <v>1415</v>
      </c>
      <c r="D46" s="129">
        <v>74.5</v>
      </c>
      <c r="E46" s="129">
        <v>73.6</v>
      </c>
      <c r="F46" s="129">
        <v>71.2</v>
      </c>
      <c r="G46" s="129">
        <v>63.4</v>
      </c>
      <c r="H46" s="129">
        <v>72.6</v>
      </c>
      <c r="I46" s="129">
        <v>65.6</v>
      </c>
      <c r="J46" s="129">
        <v>58</v>
      </c>
      <c r="K46" s="921">
        <f>J46/H46*100</f>
        <v>79.88980716253444</v>
      </c>
      <c r="L46" s="921">
        <f>J46/I46*100</f>
        <v>88.41463414634147</v>
      </c>
    </row>
    <row r="48" ht="12.75">
      <c r="C48" s="962" t="s">
        <v>1416</v>
      </c>
    </row>
    <row r="49" ht="12.75">
      <c r="C49" s="962" t="s">
        <v>1417</v>
      </c>
    </row>
    <row r="58" spans="5:10" ht="12.75">
      <c r="E58" s="73">
        <v>55515</v>
      </c>
      <c r="F58" s="83">
        <v>55892</v>
      </c>
      <c r="G58" s="73">
        <v>57929</v>
      </c>
      <c r="H58" s="73"/>
      <c r="J58" s="73">
        <v>60109</v>
      </c>
    </row>
  </sheetData>
  <sheetProtection/>
  <mergeCells count="10">
    <mergeCell ref="C36:C37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55"/>
  <sheetViews>
    <sheetView zoomScalePageLayoutView="0" workbookViewId="0" topLeftCell="C1">
      <selection activeCell="Q28" sqref="Q28"/>
    </sheetView>
  </sheetViews>
  <sheetFormatPr defaultColWidth="9.25390625" defaultRowHeight="12.75"/>
  <cols>
    <col min="1" max="1" width="1.37890625" style="64" hidden="1" customWidth="1"/>
    <col min="2" max="2" width="0.12890625" style="64" hidden="1" customWidth="1"/>
    <col min="3" max="3" width="1.12109375" style="64" customWidth="1"/>
    <col min="4" max="4" width="10.375" style="64" customWidth="1"/>
    <col min="5" max="5" width="10.625" style="64" customWidth="1"/>
    <col min="6" max="6" width="13.125" style="64" customWidth="1"/>
    <col min="7" max="7" width="8.25390625" style="64" customWidth="1"/>
    <col min="8" max="8" width="10.00390625" style="64" customWidth="1"/>
    <col min="9" max="9" width="8.00390625" style="64" customWidth="1"/>
    <col min="10" max="10" width="9.125" style="64" customWidth="1"/>
    <col min="11" max="11" width="8.75390625" style="64" customWidth="1"/>
    <col min="12" max="12" width="12.875" style="64" customWidth="1"/>
    <col min="13" max="13" width="12.25390625" style="64" customWidth="1"/>
    <col min="14" max="14" width="12.125" style="64" customWidth="1"/>
    <col min="15" max="15" width="11.125" style="64" customWidth="1"/>
    <col min="16" max="16" width="10.375" style="64" customWidth="1"/>
    <col min="17" max="17" width="11.125" style="64" customWidth="1"/>
    <col min="18" max="18" width="10.375" style="64" customWidth="1"/>
    <col min="19" max="19" width="11.00390625" style="64" customWidth="1"/>
    <col min="20" max="16384" width="9.25390625" style="64" customWidth="1"/>
  </cols>
  <sheetData>
    <row r="1" spans="1:32" ht="15" customHeight="1">
      <c r="A1" s="83"/>
      <c r="B1" s="73"/>
      <c r="C1" s="73"/>
      <c r="D1" s="73"/>
      <c r="E1" s="73"/>
      <c r="F1" s="963" t="s">
        <v>1418</v>
      </c>
      <c r="G1" s="963"/>
      <c r="H1" s="963"/>
      <c r="I1" s="963"/>
      <c r="J1" s="963"/>
      <c r="K1" s="963"/>
      <c r="L1" s="963"/>
      <c r="M1" s="963"/>
      <c r="N1" s="963"/>
      <c r="O1" s="7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2" customHeight="1" hidden="1">
      <c r="A2" s="83"/>
      <c r="B2" s="73"/>
      <c r="C2" s="73"/>
      <c r="D2" s="73"/>
      <c r="E2" s="926" t="s">
        <v>1419</v>
      </c>
      <c r="F2" s="926"/>
      <c r="G2" s="926"/>
      <c r="H2" s="926"/>
      <c r="I2" s="926"/>
      <c r="J2" s="926"/>
      <c r="K2" s="926"/>
      <c r="L2" s="926"/>
      <c r="M2" s="926"/>
      <c r="N2" s="82"/>
      <c r="O2" s="8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6" customHeight="1">
      <c r="A3" s="83"/>
      <c r="B3" s="73"/>
      <c r="C3" s="73"/>
      <c r="D3" s="77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0.5" customHeight="1">
      <c r="A4" s="83"/>
      <c r="B4" s="73"/>
      <c r="C4" s="73"/>
      <c r="D4" s="964"/>
      <c r="E4" s="965" t="s">
        <v>1420</v>
      </c>
      <c r="F4" s="966"/>
      <c r="G4" s="967"/>
      <c r="H4" s="965" t="s">
        <v>1421</v>
      </c>
      <c r="I4" s="967"/>
      <c r="J4" s="133" t="s">
        <v>1422</v>
      </c>
      <c r="K4" s="133" t="s">
        <v>1423</v>
      </c>
      <c r="L4" s="133" t="s">
        <v>1424</v>
      </c>
      <c r="M4" s="133" t="s">
        <v>1424</v>
      </c>
      <c r="N4" s="133" t="s">
        <v>1425</v>
      </c>
      <c r="O4" s="133" t="s">
        <v>1426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" customHeight="1">
      <c r="A5" s="83"/>
      <c r="B5" s="76"/>
      <c r="C5" s="76"/>
      <c r="D5" s="968"/>
      <c r="E5" s="969" t="s">
        <v>1427</v>
      </c>
      <c r="F5" s="940"/>
      <c r="G5" s="941"/>
      <c r="H5" s="970" t="s">
        <v>1428</v>
      </c>
      <c r="I5" s="971"/>
      <c r="J5" s="132" t="s">
        <v>1429</v>
      </c>
      <c r="K5" s="132" t="s">
        <v>1430</v>
      </c>
      <c r="L5" s="132" t="s">
        <v>1431</v>
      </c>
      <c r="M5" s="132" t="s">
        <v>1432</v>
      </c>
      <c r="N5" s="132" t="s">
        <v>1433</v>
      </c>
      <c r="O5" s="132" t="s">
        <v>1434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" customHeight="1">
      <c r="A6" s="83"/>
      <c r="B6" s="73"/>
      <c r="C6" s="73"/>
      <c r="D6" s="127"/>
      <c r="E6" s="972" t="s">
        <v>1435</v>
      </c>
      <c r="F6" s="972" t="s">
        <v>1436</v>
      </c>
      <c r="G6" s="972" t="s">
        <v>1437</v>
      </c>
      <c r="H6" s="54" t="s">
        <v>1438</v>
      </c>
      <c r="I6" s="135" t="s">
        <v>1439</v>
      </c>
      <c r="J6" s="973" t="s">
        <v>1440</v>
      </c>
      <c r="K6" s="973" t="s">
        <v>1441</v>
      </c>
      <c r="L6" s="132" t="s">
        <v>1442</v>
      </c>
      <c r="M6" s="132" t="s">
        <v>1443</v>
      </c>
      <c r="N6" s="132" t="s">
        <v>1444</v>
      </c>
      <c r="O6" s="132" t="s">
        <v>1445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" customHeight="1">
      <c r="A7" s="83"/>
      <c r="B7" s="73"/>
      <c r="C7" s="73"/>
      <c r="D7" s="52" t="s">
        <v>240</v>
      </c>
      <c r="E7" s="974"/>
      <c r="F7" s="974"/>
      <c r="G7" s="974"/>
      <c r="H7" s="54" t="s">
        <v>1446</v>
      </c>
      <c r="I7" s="54" t="s">
        <v>1447</v>
      </c>
      <c r="J7" s="973" t="s">
        <v>1448</v>
      </c>
      <c r="K7" s="973" t="s">
        <v>1449</v>
      </c>
      <c r="L7" s="973" t="s">
        <v>1450</v>
      </c>
      <c r="M7" s="973" t="s">
        <v>1451</v>
      </c>
      <c r="N7" s="973" t="s">
        <v>1452</v>
      </c>
      <c r="O7" s="132" t="s">
        <v>1453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" customHeight="1">
      <c r="A8" s="83"/>
      <c r="B8" s="73"/>
      <c r="C8" s="73"/>
      <c r="D8" s="122" t="s">
        <v>96</v>
      </c>
      <c r="E8" s="974"/>
      <c r="F8" s="974"/>
      <c r="G8" s="974"/>
      <c r="H8" s="54" t="s">
        <v>1454</v>
      </c>
      <c r="I8" s="110" t="s">
        <v>1455</v>
      </c>
      <c r="J8" s="973" t="s">
        <v>1449</v>
      </c>
      <c r="K8" s="132"/>
      <c r="L8" s="973" t="s">
        <v>1456</v>
      </c>
      <c r="M8" s="973" t="s">
        <v>1456</v>
      </c>
      <c r="N8" s="973" t="s">
        <v>1457</v>
      </c>
      <c r="O8" s="973" t="s">
        <v>1458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9" customHeight="1">
      <c r="A9" s="83"/>
      <c r="B9" s="73"/>
      <c r="C9" s="73"/>
      <c r="D9" s="127"/>
      <c r="E9" s="974"/>
      <c r="F9" s="974"/>
      <c r="G9" s="974"/>
      <c r="H9" s="54" t="s">
        <v>1449</v>
      </c>
      <c r="I9" s="110" t="s">
        <v>1449</v>
      </c>
      <c r="J9" s="54"/>
      <c r="K9" s="54"/>
      <c r="L9" s="973" t="s">
        <v>1459</v>
      </c>
      <c r="M9" s="973" t="s">
        <v>1459</v>
      </c>
      <c r="N9" s="973" t="s">
        <v>1460</v>
      </c>
      <c r="O9" s="973" t="s">
        <v>1461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1.25" customHeight="1">
      <c r="A10" s="83"/>
      <c r="B10" s="73"/>
      <c r="C10" s="76"/>
      <c r="D10" s="124"/>
      <c r="E10" s="975"/>
      <c r="F10" s="975"/>
      <c r="G10" s="975"/>
      <c r="H10" s="90"/>
      <c r="I10" s="90"/>
      <c r="J10" s="90"/>
      <c r="K10" s="90"/>
      <c r="L10" s="867"/>
      <c r="M10" s="867"/>
      <c r="N10" s="976" t="s">
        <v>1462</v>
      </c>
      <c r="O10" s="976" t="s">
        <v>1463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" customHeight="1">
      <c r="A11" s="928"/>
      <c r="B11" s="73"/>
      <c r="C11" s="73"/>
      <c r="D11" s="52" t="s">
        <v>425</v>
      </c>
      <c r="E11" s="52">
        <v>464</v>
      </c>
      <c r="F11" s="52">
        <v>17</v>
      </c>
      <c r="G11" s="52">
        <v>33</v>
      </c>
      <c r="H11" s="52">
        <v>92</v>
      </c>
      <c r="I11" s="52">
        <v>57</v>
      </c>
      <c r="J11" s="52">
        <v>1405</v>
      </c>
      <c r="K11" s="52">
        <v>155</v>
      </c>
      <c r="L11" s="52">
        <v>107</v>
      </c>
      <c r="M11" s="52">
        <v>17</v>
      </c>
      <c r="N11" s="52">
        <v>326.3</v>
      </c>
      <c r="O11" s="52"/>
      <c r="AB11"/>
      <c r="AC11"/>
      <c r="AD11"/>
      <c r="AE11"/>
      <c r="AF11"/>
    </row>
    <row r="12" spans="1:32" ht="12" customHeight="1">
      <c r="A12" s="928"/>
      <c r="B12" s="73"/>
      <c r="C12" s="73"/>
      <c r="D12" s="52" t="s">
        <v>64</v>
      </c>
      <c r="E12" s="52">
        <v>444</v>
      </c>
      <c r="F12" s="52">
        <v>13</v>
      </c>
      <c r="G12" s="52">
        <v>50</v>
      </c>
      <c r="H12" s="52">
        <v>74</v>
      </c>
      <c r="I12" s="52">
        <v>98</v>
      </c>
      <c r="J12" s="52">
        <v>1478</v>
      </c>
      <c r="K12" s="52">
        <v>208</v>
      </c>
      <c r="L12" s="52">
        <v>145</v>
      </c>
      <c r="M12" s="52">
        <v>45</v>
      </c>
      <c r="N12" s="52">
        <v>422.5</v>
      </c>
      <c r="O12" s="52"/>
      <c r="P12" s="70"/>
      <c r="AB12"/>
      <c r="AC12"/>
      <c r="AD12"/>
      <c r="AE12"/>
      <c r="AF12"/>
    </row>
    <row r="13" spans="1:32" ht="12" customHeight="1">
      <c r="A13" s="928"/>
      <c r="B13" s="73"/>
      <c r="C13" s="73"/>
      <c r="D13" s="52" t="s">
        <v>126</v>
      </c>
      <c r="E13" s="52">
        <v>517</v>
      </c>
      <c r="F13" s="52">
        <v>30</v>
      </c>
      <c r="G13" s="52">
        <v>50</v>
      </c>
      <c r="H13" s="52">
        <v>74</v>
      </c>
      <c r="I13" s="52">
        <v>164</v>
      </c>
      <c r="J13" s="52">
        <v>1488</v>
      </c>
      <c r="K13" s="52">
        <v>236</v>
      </c>
      <c r="L13" s="52">
        <v>166</v>
      </c>
      <c r="M13" s="52">
        <v>60</v>
      </c>
      <c r="N13" s="89">
        <v>329</v>
      </c>
      <c r="O13" s="52"/>
      <c r="AB13"/>
      <c r="AC13"/>
      <c r="AD13"/>
      <c r="AE13"/>
      <c r="AF13"/>
    </row>
    <row r="14" spans="1:32" ht="12" customHeight="1">
      <c r="A14" s="928"/>
      <c r="B14" s="73"/>
      <c r="C14" s="73"/>
      <c r="D14" s="52" t="s">
        <v>1464</v>
      </c>
      <c r="E14" s="52">
        <v>444</v>
      </c>
      <c r="F14" s="52">
        <v>13</v>
      </c>
      <c r="G14" s="52">
        <v>50</v>
      </c>
      <c r="H14" s="52">
        <v>74</v>
      </c>
      <c r="I14" s="52">
        <v>98</v>
      </c>
      <c r="J14" s="52">
        <v>1478</v>
      </c>
      <c r="K14" s="52">
        <v>208</v>
      </c>
      <c r="L14" s="52">
        <v>145</v>
      </c>
      <c r="M14" s="52">
        <v>45</v>
      </c>
      <c r="N14" s="52">
        <v>422.5</v>
      </c>
      <c r="O14" s="52"/>
      <c r="AB14"/>
      <c r="AC14"/>
      <c r="AD14"/>
      <c r="AE14"/>
      <c r="AF14"/>
    </row>
    <row r="15" spans="1:32" ht="12" customHeight="1">
      <c r="A15" s="928"/>
      <c r="B15" s="73"/>
      <c r="C15" s="73"/>
      <c r="D15" s="52" t="s">
        <v>1465</v>
      </c>
      <c r="E15" s="52">
        <v>467</v>
      </c>
      <c r="F15" s="52">
        <v>26</v>
      </c>
      <c r="G15" s="52">
        <v>20</v>
      </c>
      <c r="H15" s="52">
        <v>91</v>
      </c>
      <c r="I15" s="52">
        <v>125</v>
      </c>
      <c r="J15" s="52">
        <v>1337</v>
      </c>
      <c r="K15" s="52">
        <v>223</v>
      </c>
      <c r="L15" s="52">
        <v>159</v>
      </c>
      <c r="M15" s="52">
        <v>29</v>
      </c>
      <c r="N15" s="52">
        <v>896.4</v>
      </c>
      <c r="O15" s="52"/>
      <c r="AB15"/>
      <c r="AC15"/>
      <c r="AD15"/>
      <c r="AE15"/>
      <c r="AF15"/>
    </row>
    <row r="16" spans="1:32" ht="12" customHeight="1">
      <c r="A16" s="928"/>
      <c r="B16" s="73"/>
      <c r="C16" s="73"/>
      <c r="D16" s="52" t="s">
        <v>1466</v>
      </c>
      <c r="E16" s="52">
        <v>486</v>
      </c>
      <c r="F16" s="52">
        <v>34</v>
      </c>
      <c r="G16" s="52">
        <v>32</v>
      </c>
      <c r="H16" s="52">
        <v>79</v>
      </c>
      <c r="I16" s="52">
        <v>131</v>
      </c>
      <c r="J16" s="52">
        <v>1149</v>
      </c>
      <c r="K16" s="52">
        <v>202</v>
      </c>
      <c r="L16" s="52">
        <v>185</v>
      </c>
      <c r="M16" s="52">
        <v>42</v>
      </c>
      <c r="N16" s="52">
        <v>528.8</v>
      </c>
      <c r="O16" s="52"/>
      <c r="AB16"/>
      <c r="AC16"/>
      <c r="AD16"/>
      <c r="AE16"/>
      <c r="AF16"/>
    </row>
    <row r="17" spans="1:18" ht="12" customHeight="1">
      <c r="A17" s="83"/>
      <c r="B17" s="73"/>
      <c r="C17" s="73"/>
      <c r="D17" s="52" t="s">
        <v>1467</v>
      </c>
      <c r="E17" s="52">
        <v>400</v>
      </c>
      <c r="F17" s="52">
        <v>28</v>
      </c>
      <c r="G17" s="52">
        <v>17</v>
      </c>
      <c r="H17" s="52">
        <v>50</v>
      </c>
      <c r="I17" s="52">
        <v>109</v>
      </c>
      <c r="J17" s="52">
        <v>1212</v>
      </c>
      <c r="K17" s="52">
        <v>385</v>
      </c>
      <c r="L17" s="52">
        <v>154</v>
      </c>
      <c r="M17" s="52">
        <v>31</v>
      </c>
      <c r="N17" s="52">
        <v>572.4</v>
      </c>
      <c r="O17" s="52"/>
      <c r="P17" s="70"/>
      <c r="Q17" s="70"/>
      <c r="R17" s="977"/>
    </row>
    <row r="18" spans="1:15" ht="12" customHeight="1">
      <c r="A18" s="50">
        <v>300</v>
      </c>
      <c r="B18" s="50">
        <v>22</v>
      </c>
      <c r="C18" s="50">
        <v>26</v>
      </c>
      <c r="D18" s="52" t="s">
        <v>1468</v>
      </c>
      <c r="E18" s="52">
        <v>405</v>
      </c>
      <c r="F18" s="52">
        <v>18</v>
      </c>
      <c r="G18" s="52">
        <v>36</v>
      </c>
      <c r="H18" s="52">
        <v>122</v>
      </c>
      <c r="I18" s="94">
        <v>105</v>
      </c>
      <c r="J18" s="94">
        <v>855</v>
      </c>
      <c r="K18" s="94">
        <v>491</v>
      </c>
      <c r="L18" s="52">
        <v>132</v>
      </c>
      <c r="M18" s="52">
        <v>28</v>
      </c>
      <c r="N18" s="52">
        <v>641.9</v>
      </c>
      <c r="O18" s="52">
        <v>559.3</v>
      </c>
    </row>
    <row r="19" spans="1:15" ht="12" customHeight="1">
      <c r="A19" s="52">
        <v>37</v>
      </c>
      <c r="B19" s="52">
        <v>4</v>
      </c>
      <c r="C19" s="52">
        <v>5</v>
      </c>
      <c r="D19" s="52" t="s">
        <v>1469</v>
      </c>
      <c r="E19" s="52">
        <v>469</v>
      </c>
      <c r="F19" s="52">
        <v>35</v>
      </c>
      <c r="G19" s="52">
        <v>27</v>
      </c>
      <c r="H19" s="52">
        <v>74</v>
      </c>
      <c r="I19" s="94">
        <v>110</v>
      </c>
      <c r="J19" s="94">
        <v>576</v>
      </c>
      <c r="K19" s="94">
        <v>403</v>
      </c>
      <c r="L19" s="52">
        <v>149</v>
      </c>
      <c r="M19" s="52">
        <v>30</v>
      </c>
      <c r="N19" s="52">
        <v>920.5</v>
      </c>
      <c r="O19" s="52">
        <v>646.4</v>
      </c>
    </row>
    <row r="20" spans="1:15" ht="12" customHeight="1">
      <c r="A20" s="52">
        <v>91</v>
      </c>
      <c r="B20" s="52">
        <v>7</v>
      </c>
      <c r="C20" s="52">
        <v>5</v>
      </c>
      <c r="D20" s="50" t="s">
        <v>1470</v>
      </c>
      <c r="E20" s="50">
        <v>538</v>
      </c>
      <c r="F20" s="50">
        <v>44</v>
      </c>
      <c r="G20" s="50">
        <v>45</v>
      </c>
      <c r="H20" s="50">
        <v>87</v>
      </c>
      <c r="I20" s="50">
        <v>120</v>
      </c>
      <c r="J20" s="50">
        <v>486</v>
      </c>
      <c r="K20" s="50">
        <v>377</v>
      </c>
      <c r="L20" s="50">
        <v>200</v>
      </c>
      <c r="M20" s="50">
        <v>29</v>
      </c>
      <c r="N20" s="50">
        <v>976.3</v>
      </c>
      <c r="O20" s="129">
        <v>660.33</v>
      </c>
    </row>
    <row r="21" spans="1:15" ht="12" customHeight="1">
      <c r="A21" s="52">
        <v>140</v>
      </c>
      <c r="B21" s="52">
        <v>7</v>
      </c>
      <c r="C21" s="52">
        <v>8</v>
      </c>
      <c r="D21" s="52" t="s">
        <v>1471</v>
      </c>
      <c r="E21" s="52">
        <v>37</v>
      </c>
      <c r="F21" s="52">
        <v>4</v>
      </c>
      <c r="G21" s="52">
        <v>5</v>
      </c>
      <c r="H21" s="52">
        <v>7</v>
      </c>
      <c r="I21" s="52">
        <v>8</v>
      </c>
      <c r="J21" s="52">
        <v>59</v>
      </c>
      <c r="K21" s="52">
        <v>29</v>
      </c>
      <c r="L21" s="52">
        <v>9</v>
      </c>
      <c r="M21" s="52">
        <v>5</v>
      </c>
      <c r="N21" s="52">
        <v>169.1</v>
      </c>
      <c r="O21" s="52">
        <v>8</v>
      </c>
    </row>
    <row r="22" spans="1:15" ht="12" customHeight="1">
      <c r="A22" s="52">
        <v>185</v>
      </c>
      <c r="B22" s="52">
        <v>11</v>
      </c>
      <c r="C22" s="52">
        <v>10</v>
      </c>
      <c r="D22" s="52" t="s">
        <v>1472</v>
      </c>
      <c r="E22" s="52">
        <v>91</v>
      </c>
      <c r="F22" s="52">
        <v>7</v>
      </c>
      <c r="G22" s="52">
        <v>5</v>
      </c>
      <c r="H22" s="52">
        <v>17</v>
      </c>
      <c r="I22" s="52">
        <v>19</v>
      </c>
      <c r="J22" s="52">
        <v>106</v>
      </c>
      <c r="K22" s="52">
        <v>41</v>
      </c>
      <c r="L22" s="52">
        <v>18</v>
      </c>
      <c r="M22" s="52">
        <v>6</v>
      </c>
      <c r="N22" s="52">
        <v>246.2</v>
      </c>
      <c r="O22" s="52">
        <v>54.4</v>
      </c>
    </row>
    <row r="23" spans="4:15" ht="12" customHeight="1">
      <c r="D23" s="52" t="s">
        <v>1473</v>
      </c>
      <c r="E23" s="52">
        <v>140</v>
      </c>
      <c r="F23" s="52">
        <v>7</v>
      </c>
      <c r="G23" s="52">
        <v>8</v>
      </c>
      <c r="H23" s="52">
        <v>26</v>
      </c>
      <c r="I23" s="52">
        <v>34</v>
      </c>
      <c r="J23" s="52">
        <v>153</v>
      </c>
      <c r="K23" s="52">
        <v>58</v>
      </c>
      <c r="L23" s="52">
        <v>36</v>
      </c>
      <c r="M23" s="52">
        <v>10</v>
      </c>
      <c r="N23" s="52">
        <v>372.7</v>
      </c>
      <c r="O23" s="52">
        <v>94.6</v>
      </c>
    </row>
    <row r="24" spans="4:15" ht="10.5" customHeight="1">
      <c r="D24" s="52" t="s">
        <v>1474</v>
      </c>
      <c r="E24" s="52">
        <v>185</v>
      </c>
      <c r="F24" s="52">
        <v>11</v>
      </c>
      <c r="G24" s="52">
        <v>10</v>
      </c>
      <c r="H24" s="52">
        <v>32</v>
      </c>
      <c r="I24" s="52">
        <v>44</v>
      </c>
      <c r="J24" s="52">
        <v>224</v>
      </c>
      <c r="K24" s="52">
        <v>103</v>
      </c>
      <c r="L24" s="52">
        <v>46</v>
      </c>
      <c r="M24" s="52">
        <v>10</v>
      </c>
      <c r="N24" s="52">
        <v>519.7</v>
      </c>
      <c r="O24" s="52">
        <v>236.8</v>
      </c>
    </row>
    <row r="25" spans="4:15" ht="10.5" customHeight="1">
      <c r="D25" s="52" t="s">
        <v>1475</v>
      </c>
      <c r="E25" s="52">
        <v>232</v>
      </c>
      <c r="F25" s="52">
        <v>11</v>
      </c>
      <c r="G25" s="52">
        <v>12</v>
      </c>
      <c r="H25" s="52">
        <v>38</v>
      </c>
      <c r="I25" s="52">
        <v>60</v>
      </c>
      <c r="J25" s="52">
        <v>306</v>
      </c>
      <c r="K25" s="52">
        <v>165</v>
      </c>
      <c r="L25" s="52">
        <v>58</v>
      </c>
      <c r="M25" s="52">
        <v>14</v>
      </c>
      <c r="N25" s="52">
        <v>700.5</v>
      </c>
      <c r="O25" s="52">
        <v>294.7</v>
      </c>
    </row>
    <row r="26" spans="4:15" ht="10.5" customHeight="1">
      <c r="D26" s="52" t="s">
        <v>947</v>
      </c>
      <c r="E26" s="52">
        <v>273</v>
      </c>
      <c r="F26" s="52">
        <v>15</v>
      </c>
      <c r="G26" s="52">
        <v>12</v>
      </c>
      <c r="H26" s="52">
        <v>41</v>
      </c>
      <c r="I26" s="52">
        <v>68</v>
      </c>
      <c r="J26" s="52">
        <v>352</v>
      </c>
      <c r="K26" s="52">
        <v>196</v>
      </c>
      <c r="L26" s="52">
        <v>73</v>
      </c>
      <c r="M26" s="52">
        <v>14</v>
      </c>
      <c r="N26" s="52">
        <v>841.3</v>
      </c>
      <c r="O26" s="52">
        <v>305.6</v>
      </c>
    </row>
    <row r="27" spans="4:15" ht="10.5" customHeight="1">
      <c r="D27" s="52" t="s">
        <v>1476</v>
      </c>
      <c r="E27" s="52">
        <v>305</v>
      </c>
      <c r="F27" s="52">
        <v>20</v>
      </c>
      <c r="G27" s="52">
        <v>15</v>
      </c>
      <c r="H27" s="52">
        <v>41</v>
      </c>
      <c r="I27" s="52">
        <v>74</v>
      </c>
      <c r="J27" s="52">
        <v>404</v>
      </c>
      <c r="K27" s="52">
        <v>218</v>
      </c>
      <c r="L27" s="52">
        <v>87</v>
      </c>
      <c r="M27" s="52">
        <v>24</v>
      </c>
      <c r="N27" s="52">
        <v>889.9</v>
      </c>
      <c r="O27" s="52">
        <v>314.8</v>
      </c>
    </row>
    <row r="28" spans="4:15" ht="10.5" customHeight="1">
      <c r="D28" s="52" t="s">
        <v>1477</v>
      </c>
      <c r="E28" s="52">
        <v>357</v>
      </c>
      <c r="F28" s="52">
        <v>23</v>
      </c>
      <c r="G28" s="52">
        <v>16</v>
      </c>
      <c r="H28" s="52">
        <v>51</v>
      </c>
      <c r="I28" s="52">
        <v>74</v>
      </c>
      <c r="J28" s="52">
        <v>476</v>
      </c>
      <c r="K28" s="52">
        <v>238</v>
      </c>
      <c r="L28" s="52">
        <v>111</v>
      </c>
      <c r="M28" s="52">
        <v>27</v>
      </c>
      <c r="N28" s="52">
        <v>1077.1</v>
      </c>
      <c r="O28" s="52">
        <v>456.1</v>
      </c>
    </row>
    <row r="29" spans="4:15" ht="10.5" customHeight="1">
      <c r="D29" s="52" t="s">
        <v>956</v>
      </c>
      <c r="E29" s="52">
        <v>394</v>
      </c>
      <c r="F29" s="52">
        <v>23</v>
      </c>
      <c r="G29" s="52">
        <v>16</v>
      </c>
      <c r="H29" s="52">
        <v>55</v>
      </c>
      <c r="I29" s="52">
        <v>83</v>
      </c>
      <c r="J29" s="52">
        <v>575</v>
      </c>
      <c r="K29" s="52">
        <v>241</v>
      </c>
      <c r="L29" s="52">
        <v>127</v>
      </c>
      <c r="M29" s="52">
        <v>27</v>
      </c>
      <c r="N29" s="89">
        <v>1084</v>
      </c>
      <c r="O29" s="52">
        <v>611.6</v>
      </c>
    </row>
    <row r="30" spans="4:15" ht="10.5" customHeight="1">
      <c r="D30" s="52" t="s">
        <v>962</v>
      </c>
      <c r="E30" s="52">
        <v>443</v>
      </c>
      <c r="F30" s="52">
        <v>25</v>
      </c>
      <c r="G30" s="52">
        <v>19</v>
      </c>
      <c r="H30" s="52">
        <v>62</v>
      </c>
      <c r="I30" s="52">
        <v>88</v>
      </c>
      <c r="J30" s="52">
        <v>649</v>
      </c>
      <c r="K30" s="52">
        <v>247</v>
      </c>
      <c r="L30" s="52">
        <v>144</v>
      </c>
      <c r="M30" s="52">
        <v>27</v>
      </c>
      <c r="N30" s="89">
        <v>1167.3</v>
      </c>
      <c r="O30" s="52">
        <v>663.4</v>
      </c>
    </row>
    <row r="31" spans="4:15" ht="10.5" customHeight="1">
      <c r="D31" s="50" t="s">
        <v>970</v>
      </c>
      <c r="E31" s="50">
        <v>481</v>
      </c>
      <c r="F31" s="50">
        <v>30</v>
      </c>
      <c r="G31" s="50">
        <v>23</v>
      </c>
      <c r="H31" s="50">
        <v>66</v>
      </c>
      <c r="I31" s="50">
        <v>93</v>
      </c>
      <c r="J31" s="50">
        <v>743</v>
      </c>
      <c r="K31" s="50">
        <v>250</v>
      </c>
      <c r="L31" s="50">
        <v>160</v>
      </c>
      <c r="M31" s="50">
        <v>27</v>
      </c>
      <c r="N31" s="129">
        <v>1275.8</v>
      </c>
      <c r="O31" s="50">
        <v>738.7</v>
      </c>
    </row>
    <row r="32" spans="4:15" ht="10.5" customHeight="1">
      <c r="D32" s="52" t="s">
        <v>1478</v>
      </c>
      <c r="E32" s="52">
        <v>41</v>
      </c>
      <c r="F32" s="52">
        <v>2</v>
      </c>
      <c r="G32" s="52">
        <v>1</v>
      </c>
      <c r="H32" s="52">
        <v>8</v>
      </c>
      <c r="I32" s="52">
        <v>8</v>
      </c>
      <c r="J32" s="52">
        <v>65</v>
      </c>
      <c r="K32" s="978" t="s">
        <v>1279</v>
      </c>
      <c r="L32" s="52">
        <v>11</v>
      </c>
      <c r="M32" s="52">
        <v>3</v>
      </c>
      <c r="N32" s="52">
        <v>80.8</v>
      </c>
      <c r="O32" s="52">
        <v>14.3</v>
      </c>
    </row>
    <row r="33" spans="4:15" ht="9.75" customHeight="1">
      <c r="D33" s="52" t="s">
        <v>1479</v>
      </c>
      <c r="E33" s="52">
        <v>69</v>
      </c>
      <c r="F33" s="52">
        <v>10</v>
      </c>
      <c r="G33" s="52">
        <v>1</v>
      </c>
      <c r="H33" s="52">
        <v>7</v>
      </c>
      <c r="I33" s="52">
        <v>14</v>
      </c>
      <c r="J33" s="52">
        <v>131</v>
      </c>
      <c r="K33" s="978">
        <v>1</v>
      </c>
      <c r="L33" s="52">
        <v>20</v>
      </c>
      <c r="M33" s="52">
        <v>5</v>
      </c>
      <c r="N33" s="89">
        <v>121</v>
      </c>
      <c r="O33" s="52">
        <v>38.3</v>
      </c>
    </row>
    <row r="34" spans="4:15" ht="9.75" customHeight="1">
      <c r="D34" s="52" t="s">
        <v>1480</v>
      </c>
      <c r="E34" s="52">
        <v>109</v>
      </c>
      <c r="F34" s="52">
        <v>16</v>
      </c>
      <c r="G34" s="52">
        <v>5</v>
      </c>
      <c r="H34" s="52">
        <v>16</v>
      </c>
      <c r="I34" s="52">
        <v>25</v>
      </c>
      <c r="J34" s="52">
        <v>202</v>
      </c>
      <c r="K34" s="978">
        <v>13</v>
      </c>
      <c r="L34" s="52">
        <v>36</v>
      </c>
      <c r="M34" s="52">
        <v>5</v>
      </c>
      <c r="N34" s="52">
        <v>180.8</v>
      </c>
      <c r="O34" s="52">
        <v>62.7</v>
      </c>
    </row>
    <row r="35" spans="4:15" ht="9.75" customHeight="1">
      <c r="D35" s="52" t="s">
        <v>1481</v>
      </c>
      <c r="E35" s="52">
        <v>180</v>
      </c>
      <c r="F35" s="52">
        <v>26</v>
      </c>
      <c r="G35" s="52">
        <v>6</v>
      </c>
      <c r="H35" s="52">
        <v>27</v>
      </c>
      <c r="I35" s="52">
        <v>38</v>
      </c>
      <c r="J35" s="52">
        <v>277</v>
      </c>
      <c r="K35" s="978">
        <v>21</v>
      </c>
      <c r="L35" s="52">
        <v>57</v>
      </c>
      <c r="M35" s="52">
        <v>5</v>
      </c>
      <c r="N35" s="52">
        <v>354.2</v>
      </c>
      <c r="O35" s="52">
        <v>115.6</v>
      </c>
    </row>
    <row r="36" spans="4:15" ht="9.75" customHeight="1">
      <c r="D36" s="52" t="s">
        <v>1482</v>
      </c>
      <c r="E36" s="52">
        <v>227</v>
      </c>
      <c r="F36" s="52">
        <v>27</v>
      </c>
      <c r="G36" s="52">
        <v>11</v>
      </c>
      <c r="H36" s="52">
        <v>34</v>
      </c>
      <c r="I36" s="52">
        <v>48</v>
      </c>
      <c r="J36" s="52">
        <v>331</v>
      </c>
      <c r="K36" s="52">
        <v>21</v>
      </c>
      <c r="L36" s="52">
        <v>76</v>
      </c>
      <c r="M36" s="52">
        <v>6</v>
      </c>
      <c r="N36" s="89">
        <v>487</v>
      </c>
      <c r="O36" s="52">
        <v>198.8</v>
      </c>
    </row>
    <row r="37" spans="4:15" ht="9.75" customHeight="1">
      <c r="D37" s="52" t="s">
        <v>946</v>
      </c>
      <c r="E37" s="52">
        <v>279</v>
      </c>
      <c r="F37" s="52">
        <v>30</v>
      </c>
      <c r="G37" s="52">
        <v>13</v>
      </c>
      <c r="H37" s="52">
        <v>42</v>
      </c>
      <c r="I37" s="52">
        <v>57</v>
      </c>
      <c r="J37" s="52">
        <v>380</v>
      </c>
      <c r="K37" s="52">
        <v>21</v>
      </c>
      <c r="L37" s="52">
        <v>87</v>
      </c>
      <c r="M37" s="52">
        <v>7</v>
      </c>
      <c r="N37" s="89">
        <v>658.3</v>
      </c>
      <c r="O37" s="52">
        <v>288.9</v>
      </c>
    </row>
    <row r="38" spans="4:15" ht="9.75" customHeight="1">
      <c r="D38" s="52" t="s">
        <v>952</v>
      </c>
      <c r="E38" s="52">
        <v>313</v>
      </c>
      <c r="F38" s="52">
        <v>33</v>
      </c>
      <c r="G38" s="52">
        <v>14</v>
      </c>
      <c r="H38" s="52">
        <v>43</v>
      </c>
      <c r="I38" s="52">
        <v>70</v>
      </c>
      <c r="J38" s="52">
        <v>443</v>
      </c>
      <c r="K38" s="52">
        <v>21</v>
      </c>
      <c r="L38" s="52">
        <v>103</v>
      </c>
      <c r="M38" s="52">
        <v>8</v>
      </c>
      <c r="N38" s="52">
        <v>767.2</v>
      </c>
      <c r="O38" s="52">
        <v>360.2</v>
      </c>
    </row>
    <row r="39" spans="4:15" ht="9.75" customHeight="1">
      <c r="D39" s="52" t="s">
        <v>953</v>
      </c>
      <c r="E39" s="52">
        <v>365</v>
      </c>
      <c r="F39" s="52">
        <v>35</v>
      </c>
      <c r="G39" s="52">
        <v>15</v>
      </c>
      <c r="H39" s="52">
        <v>45</v>
      </c>
      <c r="I39" s="52">
        <v>89</v>
      </c>
      <c r="J39" s="52">
        <v>487</v>
      </c>
      <c r="K39" s="52">
        <v>23</v>
      </c>
      <c r="L39" s="52">
        <v>133</v>
      </c>
      <c r="M39" s="52">
        <v>12</v>
      </c>
      <c r="N39" s="52">
        <v>996.2</v>
      </c>
      <c r="O39" s="52">
        <v>491.1</v>
      </c>
    </row>
    <row r="40" spans="4:15" ht="9.75" customHeight="1">
      <c r="D40" s="52" t="s">
        <v>959</v>
      </c>
      <c r="E40" s="52">
        <v>403</v>
      </c>
      <c r="F40" s="52">
        <v>36</v>
      </c>
      <c r="G40" s="52">
        <v>15</v>
      </c>
      <c r="H40" s="52">
        <v>47</v>
      </c>
      <c r="I40" s="52">
        <v>103</v>
      </c>
      <c r="J40" s="52">
        <v>540</v>
      </c>
      <c r="K40" s="52">
        <v>26</v>
      </c>
      <c r="L40" s="52">
        <v>155</v>
      </c>
      <c r="M40" s="52">
        <v>17</v>
      </c>
      <c r="N40" s="89">
        <v>2064.8</v>
      </c>
      <c r="O40" s="52">
        <v>547.7</v>
      </c>
    </row>
    <row r="41" spans="4:15" ht="9.75" customHeight="1">
      <c r="D41" s="52" t="s">
        <v>961</v>
      </c>
      <c r="E41" s="52">
        <v>442</v>
      </c>
      <c r="F41" s="52">
        <v>38</v>
      </c>
      <c r="G41" s="52">
        <v>18</v>
      </c>
      <c r="H41" s="52">
        <v>51</v>
      </c>
      <c r="I41" s="52">
        <v>115</v>
      </c>
      <c r="J41" s="52">
        <v>616</v>
      </c>
      <c r="K41" s="52">
        <v>30</v>
      </c>
      <c r="L41" s="52">
        <v>173</v>
      </c>
      <c r="M41" s="52">
        <v>19</v>
      </c>
      <c r="N41" s="89">
        <v>2185.3</v>
      </c>
      <c r="O41" s="52">
        <v>591.4</v>
      </c>
    </row>
    <row r="42" spans="4:15" ht="9.75" customHeight="1">
      <c r="D42" s="50" t="s">
        <v>967</v>
      </c>
      <c r="E42" s="50">
        <v>499</v>
      </c>
      <c r="F42" s="50">
        <v>43</v>
      </c>
      <c r="G42" s="50">
        <v>18</v>
      </c>
      <c r="H42" s="50">
        <v>53</v>
      </c>
      <c r="I42" s="50">
        <v>133</v>
      </c>
      <c r="J42" s="50">
        <v>687</v>
      </c>
      <c r="K42" s="50">
        <v>31</v>
      </c>
      <c r="L42" s="50">
        <v>194</v>
      </c>
      <c r="M42" s="50">
        <v>20</v>
      </c>
      <c r="N42" s="129">
        <v>2295.7</v>
      </c>
      <c r="O42" s="50">
        <v>833.7</v>
      </c>
    </row>
    <row r="43" spans="4:15" ht="11.25">
      <c r="D43" s="49"/>
      <c r="E43" s="49"/>
      <c r="F43" s="49"/>
      <c r="G43" s="52"/>
      <c r="H43" s="52"/>
      <c r="I43" s="128" t="s">
        <v>1483</v>
      </c>
      <c r="J43" s="128"/>
      <c r="K43" s="52"/>
      <c r="L43" s="49"/>
      <c r="M43" s="49"/>
      <c r="N43" s="49"/>
      <c r="O43" s="49"/>
    </row>
    <row r="44" spans="7:11" ht="11.25">
      <c r="G44" s="52"/>
      <c r="H44" s="104" t="s">
        <v>1484</v>
      </c>
      <c r="I44" s="49"/>
      <c r="J44" s="52"/>
      <c r="K44" s="49"/>
    </row>
    <row r="45" spans="4:15" ht="11.2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6:15" ht="11.25">
      <c r="F46" s="70"/>
      <c r="G46" s="70"/>
      <c r="H46" s="52"/>
      <c r="I46" s="52"/>
      <c r="J46" s="128"/>
      <c r="K46" s="128"/>
      <c r="L46" s="52"/>
      <c r="M46" s="70"/>
      <c r="N46" s="70"/>
      <c r="O46" s="70"/>
    </row>
    <row r="47" spans="6:15" ht="11.25">
      <c r="F47" s="70"/>
      <c r="G47" s="70"/>
      <c r="H47" s="52"/>
      <c r="I47" s="94"/>
      <c r="J47" s="52"/>
      <c r="K47" s="52"/>
      <c r="L47" s="52"/>
      <c r="M47" s="70"/>
      <c r="N47" s="70"/>
      <c r="O47" s="70"/>
    </row>
    <row r="48" spans="6:15" ht="10.5"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6:15" ht="10.5"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6:15" ht="10.5"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6:15" ht="10.5"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6:15" ht="11.25"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6:15" ht="10.5"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6:15" ht="10.5"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6:15" ht="10.5">
      <c r="F55" s="70"/>
      <c r="G55" s="70"/>
      <c r="H55" s="70"/>
      <c r="I55" s="70"/>
      <c r="J55" s="70"/>
      <c r="K55" s="70"/>
      <c r="L55" s="70"/>
      <c r="M55" s="70"/>
      <c r="N55" s="70"/>
      <c r="O55" s="70"/>
    </row>
  </sheetData>
  <sheetProtection/>
  <mergeCells count="9">
    <mergeCell ref="E6:E10"/>
    <mergeCell ref="F6:F10"/>
    <mergeCell ref="G6:G10"/>
    <mergeCell ref="F1:N1"/>
    <mergeCell ref="E2:M2"/>
    <mergeCell ref="E4:G4"/>
    <mergeCell ref="H4:I4"/>
    <mergeCell ref="E5:G5"/>
    <mergeCell ref="H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5.375" style="530" customWidth="1"/>
    <col min="2" max="2" width="10.375" style="530" customWidth="1"/>
    <col min="3" max="3" width="11.375" style="530" customWidth="1"/>
    <col min="4" max="4" width="10.375" style="530" customWidth="1"/>
    <col min="5" max="5" width="10.875" style="530" customWidth="1"/>
    <col min="6" max="6" width="8.125" style="530" customWidth="1"/>
    <col min="7" max="7" width="9.25390625" style="531" customWidth="1"/>
    <col min="8" max="8" width="11.75390625" style="531" customWidth="1"/>
    <col min="9" max="9" width="12.875" style="531" customWidth="1"/>
    <col min="10" max="10" width="9.625" style="530" bestFit="1" customWidth="1"/>
    <col min="11" max="11" width="10.125" style="530" bestFit="1" customWidth="1"/>
    <col min="12" max="13" width="12.125" style="530" customWidth="1"/>
    <col min="14" max="16384" width="9.125" style="530" customWidth="1"/>
  </cols>
  <sheetData>
    <row r="1" ht="5.25" customHeight="1"/>
    <row r="2" ht="12.75">
      <c r="A2" s="532" t="s">
        <v>529</v>
      </c>
    </row>
    <row r="3" ht="12.75">
      <c r="A3" s="533" t="s">
        <v>530</v>
      </c>
    </row>
    <row r="4" ht="5.25" customHeight="1"/>
    <row r="5" spans="1:9" ht="12.75">
      <c r="A5" s="534"/>
      <c r="B5" s="682" t="s">
        <v>971</v>
      </c>
      <c r="C5" s="683"/>
      <c r="D5" s="682" t="s">
        <v>972</v>
      </c>
      <c r="E5" s="684"/>
      <c r="F5" s="451" t="s">
        <v>531</v>
      </c>
      <c r="G5" s="535"/>
      <c r="H5" s="578"/>
      <c r="I5" s="578"/>
    </row>
    <row r="6" spans="1:9" ht="15">
      <c r="A6" s="536"/>
      <c r="B6" s="537" t="s">
        <v>532</v>
      </c>
      <c r="C6" s="538" t="s">
        <v>533</v>
      </c>
      <c r="D6" s="537" t="s">
        <v>532</v>
      </c>
      <c r="E6" s="539" t="s">
        <v>533</v>
      </c>
      <c r="F6" s="455" t="s">
        <v>534</v>
      </c>
      <c r="G6" s="540"/>
      <c r="H6" s="578"/>
      <c r="I6" s="578"/>
    </row>
    <row r="7" spans="1:12" ht="12" customHeight="1">
      <c r="A7" s="541" t="s">
        <v>535</v>
      </c>
      <c r="B7" s="542">
        <v>16838090</v>
      </c>
      <c r="C7" s="543">
        <v>17953423.2</v>
      </c>
      <c r="D7" s="542">
        <f>D8+D42</f>
        <v>18565405.6</v>
      </c>
      <c r="E7" s="543">
        <f>E8+E42</f>
        <v>19551711.2</v>
      </c>
      <c r="F7" s="544">
        <f aca="true" t="shared" si="0" ref="F7:F22">E7/D7*100</f>
        <v>105.31259925719047</v>
      </c>
      <c r="G7" s="545">
        <f>E7/C7*100</f>
        <v>108.90241366337312</v>
      </c>
      <c r="H7" s="545">
        <f>+D8-Tg3!BQ36</f>
        <v>0</v>
      </c>
      <c r="I7" s="545">
        <f>+E8-Tg3!BR36</f>
        <v>0</v>
      </c>
      <c r="J7" s="546"/>
      <c r="L7" s="546"/>
    </row>
    <row r="8" spans="1:13" ht="12" customHeight="1">
      <c r="A8" s="541" t="s">
        <v>536</v>
      </c>
      <c r="B8" s="547">
        <v>5783090.1</v>
      </c>
      <c r="C8" s="548">
        <v>6898423.3</v>
      </c>
      <c r="D8" s="547">
        <f>D9+D34+D39</f>
        <v>6549578.8</v>
      </c>
      <c r="E8" s="548">
        <f>E9+E34+E39</f>
        <v>7535884.3999999985</v>
      </c>
      <c r="F8" s="549">
        <f t="shared" si="0"/>
        <v>115.0590691419729</v>
      </c>
      <c r="G8" s="545">
        <f aca="true" t="shared" si="1" ref="G8:G43">E8/C8*100</f>
        <v>109.24067822860333</v>
      </c>
      <c r="H8" s="546"/>
      <c r="I8" s="546"/>
      <c r="J8" s="546"/>
      <c r="K8" s="546"/>
      <c r="L8" s="546"/>
      <c r="M8" s="546"/>
    </row>
    <row r="9" spans="1:10" ht="12" customHeight="1">
      <c r="A9" s="541" t="s">
        <v>537</v>
      </c>
      <c r="B9" s="547">
        <v>5214427.3</v>
      </c>
      <c r="C9" s="548">
        <v>6314474.6</v>
      </c>
      <c r="D9" s="547">
        <f>D10+D20+D23+D17</f>
        <v>6029423</v>
      </c>
      <c r="E9" s="548">
        <f>E10+E20+E23+E17</f>
        <v>6817832.599999999</v>
      </c>
      <c r="F9" s="549">
        <f t="shared" si="0"/>
        <v>113.07603729245731</v>
      </c>
      <c r="G9" s="545">
        <f t="shared" si="1"/>
        <v>107.97149457216915</v>
      </c>
      <c r="H9" s="545"/>
      <c r="I9" s="545"/>
      <c r="J9" s="546"/>
    </row>
    <row r="10" spans="1:10" ht="12" customHeight="1">
      <c r="A10" s="541" t="s">
        <v>538</v>
      </c>
      <c r="B10" s="547">
        <v>3836613.5</v>
      </c>
      <c r="C10" s="548">
        <v>3568376.6999999997</v>
      </c>
      <c r="D10" s="547">
        <f>D11</f>
        <v>3724421.3</v>
      </c>
      <c r="E10" s="548">
        <f>E11</f>
        <v>3738346.999999999</v>
      </c>
      <c r="F10" s="549">
        <f t="shared" si="0"/>
        <v>100.3739023831702</v>
      </c>
      <c r="G10" s="545">
        <f t="shared" si="1"/>
        <v>104.76323870178838</v>
      </c>
      <c r="H10" s="545"/>
      <c r="I10" s="545"/>
      <c r="J10" s="546"/>
    </row>
    <row r="11" spans="1:9" ht="12" customHeight="1">
      <c r="A11" s="183" t="s">
        <v>539</v>
      </c>
      <c r="B11" s="547">
        <v>3836613.5</v>
      </c>
      <c r="C11" s="548">
        <v>3568376.6999999997</v>
      </c>
      <c r="D11" s="547">
        <f>D12+D13+D14+D15+D16</f>
        <v>3724421.3</v>
      </c>
      <c r="E11" s="548">
        <f>E12+E13+E14+E15+E16</f>
        <v>3738346.999999999</v>
      </c>
      <c r="F11" s="549">
        <f t="shared" si="0"/>
        <v>100.3739023831702</v>
      </c>
      <c r="G11" s="545">
        <f t="shared" si="1"/>
        <v>104.76323870178838</v>
      </c>
      <c r="H11" s="545"/>
      <c r="I11" s="545"/>
    </row>
    <row r="12" spans="1:10" ht="12" customHeight="1">
      <c r="A12" s="183" t="s">
        <v>540</v>
      </c>
      <c r="B12" s="550">
        <v>4071151</v>
      </c>
      <c r="C12" s="551">
        <v>3815962.6</v>
      </c>
      <c r="D12" s="550">
        <v>4052588.7</v>
      </c>
      <c r="E12" s="551">
        <v>3955954.9</v>
      </c>
      <c r="F12" s="549">
        <f t="shared" si="0"/>
        <v>97.61550438118725</v>
      </c>
      <c r="G12" s="545">
        <f t="shared" si="1"/>
        <v>103.66859727608441</v>
      </c>
      <c r="H12" s="545"/>
      <c r="I12" s="545"/>
      <c r="J12" s="546"/>
    </row>
    <row r="13" spans="1:9" ht="12" customHeight="1">
      <c r="A13" s="183" t="s">
        <v>541</v>
      </c>
      <c r="B13" s="550">
        <v>459523.3</v>
      </c>
      <c r="C13" s="551">
        <v>469578.9</v>
      </c>
      <c r="D13" s="550">
        <v>477039.6</v>
      </c>
      <c r="E13" s="551">
        <v>521629.2</v>
      </c>
      <c r="F13" s="549">
        <f t="shared" si="0"/>
        <v>109.34714853861189</v>
      </c>
      <c r="G13" s="545">
        <f t="shared" si="1"/>
        <v>111.0844631221718</v>
      </c>
      <c r="H13" s="545"/>
      <c r="I13" s="545"/>
    </row>
    <row r="14" spans="1:9" ht="12" customHeight="1">
      <c r="A14" s="183" t="s">
        <v>542</v>
      </c>
      <c r="B14" s="550">
        <v>47390</v>
      </c>
      <c r="C14" s="551">
        <v>26762.3</v>
      </c>
      <c r="D14" s="614">
        <v>44793</v>
      </c>
      <c r="E14" s="551">
        <v>82564.1</v>
      </c>
      <c r="F14" s="549">
        <f t="shared" si="0"/>
        <v>184.32366664434176</v>
      </c>
      <c r="G14" s="545">
        <f t="shared" si="1"/>
        <v>308.5089846537854</v>
      </c>
      <c r="H14" s="545"/>
      <c r="I14" s="545"/>
    </row>
    <row r="15" spans="1:9" ht="12" customHeight="1">
      <c r="A15" s="183" t="s">
        <v>543</v>
      </c>
      <c r="B15" s="550">
        <v>12049.2</v>
      </c>
      <c r="C15" s="551">
        <v>9572</v>
      </c>
      <c r="D15" s="550"/>
      <c r="E15" s="551"/>
      <c r="F15" s="549"/>
      <c r="G15" s="545"/>
      <c r="H15" s="545"/>
      <c r="I15" s="545"/>
    </row>
    <row r="16" spans="1:9" ht="12" customHeight="1">
      <c r="A16" s="183" t="s">
        <v>544</v>
      </c>
      <c r="B16" s="550">
        <v>-753500</v>
      </c>
      <c r="C16" s="183">
        <v>-753499.1</v>
      </c>
      <c r="D16" s="550">
        <v>-850000</v>
      </c>
      <c r="E16" s="183">
        <v>-821801.2</v>
      </c>
      <c r="F16" s="549">
        <f t="shared" si="0"/>
        <v>96.68249411764705</v>
      </c>
      <c r="G16" s="545">
        <f t="shared" si="1"/>
        <v>109.06465581710714</v>
      </c>
      <c r="H16" s="545"/>
      <c r="I16" s="545"/>
    </row>
    <row r="17" spans="1:9" ht="12" customHeight="1">
      <c r="A17" s="541" t="s">
        <v>545</v>
      </c>
      <c r="B17" s="547">
        <v>150160</v>
      </c>
      <c r="C17" s="548">
        <v>185915.8</v>
      </c>
      <c r="D17" s="547">
        <f>D18+D19</f>
        <v>234580</v>
      </c>
      <c r="E17" s="548">
        <f>E18+E19</f>
        <v>231983.7</v>
      </c>
      <c r="F17" s="549">
        <f t="shared" si="0"/>
        <v>98.89321340267713</v>
      </c>
      <c r="G17" s="545">
        <f t="shared" si="1"/>
        <v>124.77890528938372</v>
      </c>
      <c r="H17" s="545"/>
      <c r="I17" s="545"/>
    </row>
    <row r="18" spans="1:9" ht="12" customHeight="1">
      <c r="A18" s="541" t="s">
        <v>949</v>
      </c>
      <c r="B18" s="550">
        <v>11410</v>
      </c>
      <c r="C18" s="551">
        <v>12784</v>
      </c>
      <c r="D18" s="614">
        <v>84580</v>
      </c>
      <c r="E18" s="551">
        <v>46409.1</v>
      </c>
      <c r="F18" s="549">
        <f t="shared" si="0"/>
        <v>54.87006384488059</v>
      </c>
      <c r="G18" s="545">
        <f t="shared" si="1"/>
        <v>363.0248748435544</v>
      </c>
      <c r="H18" s="545"/>
      <c r="I18" s="545"/>
    </row>
    <row r="19" spans="1:9" ht="12" customHeight="1">
      <c r="A19" s="183" t="s">
        <v>546</v>
      </c>
      <c r="B19" s="550">
        <v>138750</v>
      </c>
      <c r="C19" s="551">
        <v>173131.8</v>
      </c>
      <c r="D19" s="614">
        <v>150000</v>
      </c>
      <c r="E19" s="551">
        <v>185574.6</v>
      </c>
      <c r="F19" s="549">
        <f t="shared" si="0"/>
        <v>123.7164</v>
      </c>
      <c r="G19" s="545">
        <f t="shared" si="1"/>
        <v>107.1868946086161</v>
      </c>
      <c r="H19" s="545"/>
      <c r="I19" s="545"/>
    </row>
    <row r="20" spans="1:9" ht="12" customHeight="1">
      <c r="A20" s="541" t="s">
        <v>547</v>
      </c>
      <c r="B20" s="547">
        <v>212300</v>
      </c>
      <c r="C20" s="548">
        <v>222592.1</v>
      </c>
      <c r="D20" s="547">
        <f>D21</f>
        <v>212800</v>
      </c>
      <c r="E20" s="548">
        <f>E21</f>
        <v>242750.9</v>
      </c>
      <c r="F20" s="549">
        <f t="shared" si="0"/>
        <v>114.07467105263159</v>
      </c>
      <c r="G20" s="545">
        <f t="shared" si="1"/>
        <v>109.05638609815891</v>
      </c>
      <c r="H20" s="545"/>
      <c r="I20" s="545"/>
    </row>
    <row r="21" spans="1:9" ht="12" customHeight="1">
      <c r="A21" s="541" t="s">
        <v>548</v>
      </c>
      <c r="B21" s="547">
        <v>212300</v>
      </c>
      <c r="C21" s="548">
        <v>222592.1</v>
      </c>
      <c r="D21" s="547">
        <f>D22</f>
        <v>212800</v>
      </c>
      <c r="E21" s="548">
        <f>E22</f>
        <v>242750.9</v>
      </c>
      <c r="F21" s="549">
        <f t="shared" si="0"/>
        <v>114.07467105263159</v>
      </c>
      <c r="G21" s="545">
        <f t="shared" si="1"/>
        <v>109.05638609815891</v>
      </c>
      <c r="H21" s="545"/>
      <c r="I21" s="545"/>
    </row>
    <row r="22" spans="1:9" ht="12" customHeight="1">
      <c r="A22" s="183" t="s">
        <v>549</v>
      </c>
      <c r="B22" s="550">
        <v>212300</v>
      </c>
      <c r="C22" s="551">
        <v>222592.1</v>
      </c>
      <c r="D22" s="614">
        <v>212800</v>
      </c>
      <c r="E22" s="551">
        <v>242750.9</v>
      </c>
      <c r="F22" s="549">
        <f t="shared" si="0"/>
        <v>114.07467105263159</v>
      </c>
      <c r="G22" s="545">
        <f t="shared" si="1"/>
        <v>109.05638609815891</v>
      </c>
      <c r="H22" s="545"/>
      <c r="I22" s="545"/>
    </row>
    <row r="23" spans="1:9" ht="12" customHeight="1">
      <c r="A23" s="541" t="s">
        <v>550</v>
      </c>
      <c r="B23" s="547">
        <v>1015353.7999999999</v>
      </c>
      <c r="C23" s="548">
        <v>2337590</v>
      </c>
      <c r="D23" s="547">
        <f>D24+D25+D26+D27+D28+D29+D31+D30+D32+D33</f>
        <v>1857621.6999999997</v>
      </c>
      <c r="E23" s="548">
        <f>E24+E25+E26+E27+E28+E29+E31+E30+E32+E33</f>
        <v>2604751</v>
      </c>
      <c r="F23" s="549">
        <f aca="true" t="shared" si="2" ref="F23:F29">E23/D23*100</f>
        <v>140.219669053177</v>
      </c>
      <c r="G23" s="545">
        <f>E23/C23*100</f>
        <v>111.42890755008364</v>
      </c>
      <c r="H23" s="545"/>
      <c r="I23" s="545"/>
    </row>
    <row r="24" spans="1:10" ht="12" customHeight="1">
      <c r="A24" s="183" t="s">
        <v>551</v>
      </c>
      <c r="B24" s="550">
        <v>142839.3</v>
      </c>
      <c r="C24" s="551">
        <v>160223.4</v>
      </c>
      <c r="D24" s="614">
        <v>204188.3</v>
      </c>
      <c r="E24" s="551">
        <v>197771.9</v>
      </c>
      <c r="F24" s="549">
        <f t="shared" si="2"/>
        <v>96.8576064348447</v>
      </c>
      <c r="G24" s="545">
        <f t="shared" si="1"/>
        <v>123.43509125383683</v>
      </c>
      <c r="H24" s="545"/>
      <c r="I24" s="545"/>
      <c r="J24" s="183"/>
    </row>
    <row r="25" spans="1:10" ht="12" customHeight="1">
      <c r="A25" s="183" t="s">
        <v>552</v>
      </c>
      <c r="B25" s="550">
        <v>31000</v>
      </c>
      <c r="C25" s="551">
        <v>48090.9</v>
      </c>
      <c r="D25" s="550">
        <v>32000</v>
      </c>
      <c r="E25" s="551">
        <v>46494</v>
      </c>
      <c r="F25" s="549">
        <f t="shared" si="2"/>
        <v>145.29375</v>
      </c>
      <c r="G25" s="545">
        <f t="shared" si="1"/>
        <v>96.67941336094769</v>
      </c>
      <c r="H25" s="545"/>
      <c r="I25" s="545"/>
      <c r="J25" s="183"/>
    </row>
    <row r="26" spans="1:10" ht="12" customHeight="1">
      <c r="A26" s="183" t="s">
        <v>553</v>
      </c>
      <c r="B26" s="550">
        <v>456901.6</v>
      </c>
      <c r="C26" s="551">
        <v>325165.9</v>
      </c>
      <c r="D26" s="614">
        <v>331584.2</v>
      </c>
      <c r="E26" s="551">
        <v>263922.1</v>
      </c>
      <c r="F26" s="549">
        <f t="shared" si="2"/>
        <v>79.59429309357924</v>
      </c>
      <c r="G26" s="545">
        <f t="shared" si="1"/>
        <v>81.16536820127817</v>
      </c>
      <c r="H26" s="545"/>
      <c r="I26" s="545"/>
      <c r="J26" s="183"/>
    </row>
    <row r="27" spans="1:10" ht="12" customHeight="1">
      <c r="A27" s="183" t="s">
        <v>554</v>
      </c>
      <c r="B27" s="550">
        <v>7038</v>
      </c>
      <c r="C27" s="551">
        <v>5425.5</v>
      </c>
      <c r="D27" s="614">
        <v>16023.1</v>
      </c>
      <c r="E27" s="551">
        <v>12993.3</v>
      </c>
      <c r="F27" s="549">
        <f t="shared" si="2"/>
        <v>81.09104979685578</v>
      </c>
      <c r="G27" s="545">
        <f t="shared" si="1"/>
        <v>239.48576168095107</v>
      </c>
      <c r="H27" s="545"/>
      <c r="I27" s="545"/>
      <c r="J27" s="183"/>
    </row>
    <row r="28" spans="1:10" ht="12" customHeight="1">
      <c r="A28" s="183" t="s">
        <v>555</v>
      </c>
      <c r="B28" s="550">
        <v>172950.9</v>
      </c>
      <c r="C28" s="551">
        <v>1553933.6</v>
      </c>
      <c r="D28" s="614">
        <v>864861.7</v>
      </c>
      <c r="E28" s="551">
        <v>1601431.8</v>
      </c>
      <c r="F28" s="463">
        <f t="shared" si="2"/>
        <v>185.16622946767097</v>
      </c>
      <c r="G28" s="577">
        <f t="shared" si="1"/>
        <v>103.05664283210041</v>
      </c>
      <c r="H28" s="561"/>
      <c r="I28" s="545"/>
      <c r="J28" s="183"/>
    </row>
    <row r="29" spans="1:10" ht="12" customHeight="1">
      <c r="A29" s="183" t="s">
        <v>556</v>
      </c>
      <c r="B29" s="550">
        <v>73850</v>
      </c>
      <c r="C29" s="551">
        <v>111247.7</v>
      </c>
      <c r="D29" s="614">
        <v>271885.4</v>
      </c>
      <c r="E29" s="551">
        <v>367862.4</v>
      </c>
      <c r="F29" s="549">
        <f t="shared" si="2"/>
        <v>135.30053471058025</v>
      </c>
      <c r="G29" s="545">
        <f t="shared" si="1"/>
        <v>330.66966777740123</v>
      </c>
      <c r="H29" s="545"/>
      <c r="I29" s="545"/>
      <c r="J29" s="183"/>
    </row>
    <row r="30" spans="1:10" ht="12" customHeight="1">
      <c r="A30" s="183" t="s">
        <v>557</v>
      </c>
      <c r="B30" s="550"/>
      <c r="C30" s="551"/>
      <c r="D30" s="550"/>
      <c r="E30" s="551"/>
      <c r="F30" s="549"/>
      <c r="G30" s="545"/>
      <c r="H30" s="545"/>
      <c r="I30" s="545"/>
      <c r="J30" s="183"/>
    </row>
    <row r="31" spans="1:10" ht="12" customHeight="1">
      <c r="A31" s="183" t="s">
        <v>558</v>
      </c>
      <c r="B31" s="550"/>
      <c r="C31" s="551"/>
      <c r="D31" s="550"/>
      <c r="E31" s="551"/>
      <c r="F31" s="549"/>
      <c r="G31" s="545"/>
      <c r="H31" s="545"/>
      <c r="I31" s="545"/>
      <c r="J31" s="183"/>
    </row>
    <row r="32" spans="1:10" ht="12" customHeight="1">
      <c r="A32" s="183" t="s">
        <v>559</v>
      </c>
      <c r="B32" s="550">
        <v>43642.6</v>
      </c>
      <c r="C32" s="551">
        <v>33974.6</v>
      </c>
      <c r="D32" s="550">
        <v>41885</v>
      </c>
      <c r="E32" s="551">
        <v>16650.8</v>
      </c>
      <c r="F32" s="549">
        <f aca="true" t="shared" si="3" ref="F32:F41">E32/D32*100</f>
        <v>39.75361107795153</v>
      </c>
      <c r="G32" s="545">
        <f t="shared" si="1"/>
        <v>49.00955419637023</v>
      </c>
      <c r="H32" s="545"/>
      <c r="I32" s="545"/>
      <c r="J32" s="183"/>
    </row>
    <row r="33" spans="1:10" ht="12" customHeight="1">
      <c r="A33" s="183" t="s">
        <v>560</v>
      </c>
      <c r="B33" s="550">
        <v>87131.4</v>
      </c>
      <c r="C33" s="551">
        <v>99528.4</v>
      </c>
      <c r="D33" s="614">
        <v>95194</v>
      </c>
      <c r="E33" s="551">
        <v>97624.7</v>
      </c>
      <c r="F33" s="549">
        <f t="shared" si="3"/>
        <v>102.5534172321785</v>
      </c>
      <c r="G33" s="545">
        <f t="shared" si="1"/>
        <v>98.08727961064379</v>
      </c>
      <c r="H33" s="545"/>
      <c r="I33" s="545"/>
      <c r="J33" s="183"/>
    </row>
    <row r="34" spans="1:10" ht="12" customHeight="1">
      <c r="A34" s="541" t="s">
        <v>561</v>
      </c>
      <c r="B34" s="547">
        <v>506895</v>
      </c>
      <c r="C34" s="548">
        <v>459464.80000000005</v>
      </c>
      <c r="D34" s="547">
        <f>D35+D36+D37+D38</f>
        <v>451983</v>
      </c>
      <c r="E34" s="548">
        <f>E35+E36+E37+E38</f>
        <v>587161.3</v>
      </c>
      <c r="F34" s="549">
        <f t="shared" si="3"/>
        <v>129.9078283917758</v>
      </c>
      <c r="G34" s="545">
        <f t="shared" si="1"/>
        <v>127.79244460076158</v>
      </c>
      <c r="H34" s="545"/>
      <c r="I34" s="545"/>
      <c r="J34" s="183"/>
    </row>
    <row r="35" spans="1:9" ht="12" customHeight="1">
      <c r="A35" s="183" t="s">
        <v>562</v>
      </c>
      <c r="B35" s="550"/>
      <c r="C35" s="551"/>
      <c r="D35" s="550">
        <v>1000</v>
      </c>
      <c r="E35" s="551">
        <v>2211.5</v>
      </c>
      <c r="F35" s="549">
        <f t="shared" si="3"/>
        <v>221.15</v>
      </c>
      <c r="G35" s="545"/>
      <c r="H35" s="545"/>
      <c r="I35" s="545"/>
    </row>
    <row r="36" spans="1:9" ht="12" customHeight="1">
      <c r="A36" s="183" t="s">
        <v>563</v>
      </c>
      <c r="B36" s="550">
        <v>168057</v>
      </c>
      <c r="C36" s="551">
        <v>250516.3</v>
      </c>
      <c r="D36" s="614">
        <v>186542</v>
      </c>
      <c r="E36" s="551">
        <v>302618.6</v>
      </c>
      <c r="F36" s="549">
        <f t="shared" si="3"/>
        <v>162.22545056877271</v>
      </c>
      <c r="G36" s="545">
        <f t="shared" si="1"/>
        <v>120.7979680364112</v>
      </c>
      <c r="H36" s="545"/>
      <c r="I36" s="545"/>
    </row>
    <row r="37" spans="1:9" ht="12" customHeight="1">
      <c r="A37" s="183" t="s">
        <v>564</v>
      </c>
      <c r="B37" s="550">
        <v>49436.5</v>
      </c>
      <c r="C37" s="551">
        <v>62179.9</v>
      </c>
      <c r="D37" s="614">
        <v>66620</v>
      </c>
      <c r="E37" s="551">
        <v>65563</v>
      </c>
      <c r="F37" s="549">
        <f t="shared" si="3"/>
        <v>98.41338937256079</v>
      </c>
      <c r="G37" s="545">
        <f t="shared" si="1"/>
        <v>105.44082573307452</v>
      </c>
      <c r="H37" s="545"/>
      <c r="I37" s="545"/>
    </row>
    <row r="38" spans="1:9" ht="12" customHeight="1">
      <c r="A38" s="183" t="s">
        <v>565</v>
      </c>
      <c r="B38" s="550">
        <v>289401.5</v>
      </c>
      <c r="C38" s="551">
        <v>146768.6</v>
      </c>
      <c r="D38" s="614">
        <v>197821</v>
      </c>
      <c r="E38" s="551">
        <v>216768.2</v>
      </c>
      <c r="F38" s="549">
        <f t="shared" si="3"/>
        <v>109.57795178469425</v>
      </c>
      <c r="G38" s="545">
        <f t="shared" si="1"/>
        <v>147.69385277232323</v>
      </c>
      <c r="H38" s="545"/>
      <c r="I38" s="545"/>
    </row>
    <row r="39" spans="1:9" ht="12" customHeight="1">
      <c r="A39" s="541" t="s">
        <v>566</v>
      </c>
      <c r="B39" s="547">
        <v>61767.8</v>
      </c>
      <c r="C39" s="548">
        <v>124483.9</v>
      </c>
      <c r="D39" s="547">
        <f>D40+D41</f>
        <v>68172.8</v>
      </c>
      <c r="E39" s="548">
        <f>E40+E41</f>
        <v>130890.5</v>
      </c>
      <c r="F39" s="549">
        <f t="shared" si="3"/>
        <v>191.99812828576793</v>
      </c>
      <c r="G39" s="545">
        <f t="shared" si="1"/>
        <v>105.14652898888932</v>
      </c>
      <c r="H39" s="545"/>
      <c r="I39" s="545"/>
    </row>
    <row r="40" spans="1:9" ht="12" customHeight="1">
      <c r="A40" s="183" t="s">
        <v>567</v>
      </c>
      <c r="B40" s="550">
        <v>30267.8</v>
      </c>
      <c r="C40" s="551">
        <v>99947.9</v>
      </c>
      <c r="D40" s="614">
        <v>31172.8</v>
      </c>
      <c r="E40" s="551">
        <v>96187</v>
      </c>
      <c r="F40" s="549">
        <f t="shared" si="3"/>
        <v>308.56066827490633</v>
      </c>
      <c r="G40" s="545">
        <f t="shared" si="1"/>
        <v>96.2371395497054</v>
      </c>
      <c r="H40" s="545"/>
      <c r="I40" s="545"/>
    </row>
    <row r="41" spans="1:9" ht="12" customHeight="1">
      <c r="A41" s="183" t="s">
        <v>568</v>
      </c>
      <c r="B41" s="550">
        <v>31500</v>
      </c>
      <c r="C41" s="551">
        <v>24536</v>
      </c>
      <c r="D41" s="614">
        <v>37000</v>
      </c>
      <c r="E41" s="551">
        <v>34703.5</v>
      </c>
      <c r="F41" s="549">
        <f t="shared" si="3"/>
        <v>93.79324324324324</v>
      </c>
      <c r="G41" s="545">
        <f t="shared" si="1"/>
        <v>141.43910987936096</v>
      </c>
      <c r="H41" s="545"/>
      <c r="I41" s="545"/>
    </row>
    <row r="42" spans="1:9" ht="12" customHeight="1">
      <c r="A42" s="541" t="s">
        <v>569</v>
      </c>
      <c r="B42" s="547">
        <v>11054999.9</v>
      </c>
      <c r="C42" s="548">
        <v>11054999.9</v>
      </c>
      <c r="D42" s="547">
        <f>D43+D44</f>
        <v>12015826.8</v>
      </c>
      <c r="E42" s="552">
        <f>E43+E44</f>
        <v>12015826.8</v>
      </c>
      <c r="F42" s="553">
        <f>E42/D42*100</f>
        <v>100</v>
      </c>
      <c r="G42" s="545">
        <f t="shared" si="1"/>
        <v>108.69133341195236</v>
      </c>
      <c r="H42" s="545"/>
      <c r="I42" s="545"/>
    </row>
    <row r="43" spans="1:9" ht="12" customHeight="1">
      <c r="A43" s="554" t="s">
        <v>570</v>
      </c>
      <c r="B43" s="555">
        <v>11054999.9</v>
      </c>
      <c r="C43" s="613">
        <v>11054999.9</v>
      </c>
      <c r="D43" s="555">
        <v>12015826.8</v>
      </c>
      <c r="E43" s="625">
        <v>12015826.8</v>
      </c>
      <c r="F43" s="553">
        <f>E43/D43*100</f>
        <v>100</v>
      </c>
      <c r="G43" s="545">
        <f t="shared" si="1"/>
        <v>108.69133341195236</v>
      </c>
      <c r="H43" s="545"/>
      <c r="I43" s="545"/>
    </row>
    <row r="44" spans="1:9" ht="12" customHeight="1">
      <c r="A44" s="536" t="s">
        <v>571</v>
      </c>
      <c r="B44" s="556"/>
      <c r="C44" s="557"/>
      <c r="D44" s="556"/>
      <c r="E44" s="557"/>
      <c r="F44" s="558"/>
      <c r="G44" s="559"/>
      <c r="H44" s="545"/>
      <c r="I44" s="545"/>
    </row>
    <row r="45" spans="1:8" ht="12" customHeight="1">
      <c r="A45" s="194" t="s">
        <v>572</v>
      </c>
      <c r="H45" s="579"/>
    </row>
    <row r="46" ht="12" customHeight="1">
      <c r="A46" s="560" t="s">
        <v>573</v>
      </c>
    </row>
    <row r="47" ht="12" customHeight="1"/>
  </sheetData>
  <sheetProtection/>
  <mergeCells count="2">
    <mergeCell ref="B5:C5"/>
    <mergeCell ref="D5:E5"/>
  </mergeCells>
  <printOptions/>
  <pageMargins left="0.7" right="0.26" top="0.75" bottom="0.36" header="0.3" footer="0.3"/>
  <pageSetup horizontalDpi="600" verticalDpi="600" orientation="landscape" r:id="rId2"/>
  <headerFooter>
    <oddHeader>&amp;L&amp;8&amp;USection 8.Budget</oddHeader>
    <oddFooter>&amp;L&amp;18 23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23.625" style="979" customWidth="1"/>
    <col min="2" max="2" width="21.25390625" style="56" customWidth="1"/>
    <col min="3" max="3" width="9.625" style="56" customWidth="1"/>
    <col min="4" max="4" width="17.00390625" style="56" customWidth="1"/>
    <col min="5" max="5" width="2.625" style="56" customWidth="1"/>
    <col min="6" max="6" width="13.25390625" style="56" hidden="1" customWidth="1"/>
    <col min="7" max="7" width="0.875" style="56" hidden="1" customWidth="1"/>
    <col min="8" max="8" width="13.125" style="56" customWidth="1"/>
    <col min="9" max="9" width="14.375" style="56" customWidth="1"/>
    <col min="10" max="10" width="17.00390625" style="56" customWidth="1"/>
    <col min="11" max="11" width="13.375" style="56" customWidth="1"/>
    <col min="12" max="12" width="6.125" style="64" customWidth="1"/>
    <col min="13" max="13" width="60.375" style="64" customWidth="1"/>
    <col min="14" max="14" width="11.375" style="64" customWidth="1"/>
    <col min="15" max="15" width="18.75390625" style="64" customWidth="1"/>
    <col min="16" max="16" width="10.00390625" style="64" customWidth="1"/>
    <col min="17" max="17" width="9.75390625" style="64" customWidth="1"/>
    <col min="18" max="18" width="9.00390625" style="64" customWidth="1"/>
    <col min="19" max="19" width="0" style="64" hidden="1" customWidth="1"/>
    <col min="20" max="20" width="7.875" style="64" hidden="1" customWidth="1"/>
    <col min="21" max="21" width="7.125" style="64" hidden="1" customWidth="1"/>
    <col min="22" max="22" width="16.125" style="64" customWidth="1"/>
    <col min="23" max="23" width="10.125" style="64" customWidth="1"/>
    <col min="24" max="24" width="10.25390625" style="64" customWidth="1"/>
    <col min="25" max="25" width="9.25390625" style="979" customWidth="1"/>
    <col min="26" max="26" width="4.125" style="64" customWidth="1"/>
    <col min="27" max="27" width="7.00390625" style="64" bestFit="1" customWidth="1"/>
    <col min="28" max="28" width="6.875" style="64" customWidth="1"/>
    <col min="29" max="29" width="7.875" style="64" customWidth="1"/>
    <col min="30" max="33" width="9.125" style="64" customWidth="1"/>
    <col min="34" max="34" width="4.75390625" style="64" customWidth="1"/>
    <col min="35" max="35" width="11.75390625" style="64" customWidth="1"/>
    <col min="36" max="36" width="35.375" style="64" customWidth="1"/>
    <col min="37" max="37" width="14.00390625" style="64" customWidth="1"/>
    <col min="38" max="38" width="11.375" style="64" customWidth="1"/>
    <col min="39" max="39" width="9.125" style="64" customWidth="1"/>
    <col min="40" max="40" width="8.375" style="64" customWidth="1"/>
    <col min="41" max="41" width="11.375" style="64" customWidth="1"/>
    <col min="42" max="42" width="10.25390625" style="64" customWidth="1"/>
    <col min="43" max="43" width="8.75390625" style="64" customWidth="1"/>
    <col min="44" max="16384" width="9.125" style="64" customWidth="1"/>
  </cols>
  <sheetData>
    <row r="1" spans="2:25" ht="8.25" customHeight="1"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80"/>
      <c r="P1" s="956"/>
      <c r="Q1" s="979"/>
      <c r="R1" s="979"/>
      <c r="S1" s="979"/>
      <c r="T1" s="979"/>
      <c r="U1" s="979"/>
      <c r="V1" s="979"/>
      <c r="W1" s="979"/>
      <c r="X1" s="979"/>
      <c r="Y1" s="64"/>
    </row>
    <row r="2" spans="1:16" s="982" customFormat="1" ht="16.5" customHeight="1">
      <c r="A2" s="956"/>
      <c r="B2" s="981" t="s">
        <v>1485</v>
      </c>
      <c r="C2" s="981"/>
      <c r="D2" s="981"/>
      <c r="E2" s="981"/>
      <c r="F2" s="981"/>
      <c r="G2" s="981"/>
      <c r="H2" s="981"/>
      <c r="I2" s="981"/>
      <c r="M2" s="983"/>
      <c r="N2" s="984"/>
      <c r="O2" s="984"/>
      <c r="P2" s="985"/>
    </row>
    <row r="3" spans="1:16" s="982" customFormat="1" ht="20.25" customHeight="1">
      <c r="A3" s="956"/>
      <c r="B3" s="986" t="s">
        <v>1486</v>
      </c>
      <c r="C3" s="986"/>
      <c r="D3" s="986"/>
      <c r="E3" s="986"/>
      <c r="F3" s="986"/>
      <c r="G3" s="986"/>
      <c r="H3" s="986"/>
      <c r="I3" s="986"/>
      <c r="M3" s="987"/>
      <c r="N3" s="987"/>
      <c r="O3" s="987"/>
      <c r="P3" s="985"/>
    </row>
    <row r="4" spans="1:16" s="982" customFormat="1" ht="6" customHeight="1">
      <c r="A4" s="956"/>
      <c r="C4" s="988"/>
      <c r="D4" s="988"/>
      <c r="M4" s="985"/>
      <c r="N4" s="989"/>
      <c r="O4" s="990"/>
      <c r="P4" s="990"/>
    </row>
    <row r="5" spans="1:16" s="982" customFormat="1" ht="6.75" customHeight="1">
      <c r="A5" s="956"/>
      <c r="C5" s="988"/>
      <c r="D5" s="988"/>
      <c r="M5" s="985"/>
      <c r="N5" s="989"/>
      <c r="O5" s="990"/>
      <c r="P5" s="990"/>
    </row>
    <row r="6" spans="1:16" s="982" customFormat="1" ht="17.25" customHeight="1">
      <c r="A6" s="991" t="s">
        <v>1487</v>
      </c>
      <c r="B6" s="991"/>
      <c r="C6" s="991"/>
      <c r="D6" s="991"/>
      <c r="E6" s="991"/>
      <c r="F6" s="991"/>
      <c r="G6" s="992"/>
      <c r="H6" s="993" t="s">
        <v>970</v>
      </c>
      <c r="I6" s="994"/>
      <c r="J6" s="993" t="s">
        <v>967</v>
      </c>
      <c r="K6" s="994"/>
      <c r="L6" s="985"/>
      <c r="M6" s="985"/>
      <c r="N6" s="989"/>
      <c r="O6" s="990"/>
      <c r="P6" s="990"/>
    </row>
    <row r="7" spans="1:16" s="979" customFormat="1" ht="12">
      <c r="A7" s="995"/>
      <c r="B7" s="995"/>
      <c r="C7" s="995"/>
      <c r="D7" s="995"/>
      <c r="E7" s="995"/>
      <c r="F7" s="995"/>
      <c r="G7" s="996"/>
      <c r="H7" s="864" t="s">
        <v>1488</v>
      </c>
      <c r="I7" s="133" t="s">
        <v>1489</v>
      </c>
      <c r="J7" s="864" t="s">
        <v>1488</v>
      </c>
      <c r="K7" s="133" t="s">
        <v>1489</v>
      </c>
      <c r="M7" s="956"/>
      <c r="N7" s="956"/>
      <c r="O7" s="956"/>
      <c r="P7" s="997"/>
    </row>
    <row r="8" spans="1:16" s="979" customFormat="1" ht="10.5" customHeight="1">
      <c r="A8" s="995"/>
      <c r="B8" s="995"/>
      <c r="C8" s="995"/>
      <c r="D8" s="995"/>
      <c r="E8" s="995"/>
      <c r="F8" s="995"/>
      <c r="G8" s="996"/>
      <c r="H8" s="158" t="s">
        <v>1490</v>
      </c>
      <c r="I8" s="132" t="s">
        <v>1491</v>
      </c>
      <c r="J8" s="158" t="s">
        <v>1490</v>
      </c>
      <c r="K8" s="132" t="s">
        <v>1491</v>
      </c>
      <c r="M8" s="956"/>
      <c r="N8" s="956"/>
      <c r="O8" s="998"/>
      <c r="P8" s="980"/>
    </row>
    <row r="9" spans="1:16" s="979" customFormat="1" ht="11.25" customHeight="1">
      <c r="A9" s="995"/>
      <c r="B9" s="995"/>
      <c r="C9" s="995"/>
      <c r="D9" s="995"/>
      <c r="E9" s="995"/>
      <c r="F9" s="995"/>
      <c r="G9" s="996"/>
      <c r="H9" s="999" t="s">
        <v>1492</v>
      </c>
      <c r="I9" s="973" t="s">
        <v>1493</v>
      </c>
      <c r="J9" s="999" t="s">
        <v>1492</v>
      </c>
      <c r="K9" s="973" t="s">
        <v>1493</v>
      </c>
      <c r="M9" s="998"/>
      <c r="N9" s="956"/>
      <c r="O9" s="998"/>
      <c r="P9" s="956"/>
    </row>
    <row r="10" spans="1:16" s="979" customFormat="1" ht="11.25" customHeight="1">
      <c r="A10" s="1000"/>
      <c r="B10" s="1000"/>
      <c r="C10" s="1000"/>
      <c r="D10" s="1000"/>
      <c r="E10" s="1000"/>
      <c r="F10" s="1000"/>
      <c r="G10" s="1001"/>
      <c r="H10" s="1002" t="s">
        <v>1494</v>
      </c>
      <c r="I10" s="976" t="s">
        <v>1495</v>
      </c>
      <c r="J10" s="1002" t="s">
        <v>1494</v>
      </c>
      <c r="K10" s="976" t="s">
        <v>1495</v>
      </c>
      <c r="M10" s="1003"/>
      <c r="N10" s="179"/>
      <c r="O10" s="1004"/>
      <c r="P10" s="980"/>
    </row>
    <row r="11" spans="1:16" s="979" customFormat="1" ht="11.25" customHeight="1">
      <c r="A11" s="1005" t="s">
        <v>1496</v>
      </c>
      <c r="B11" s="1006"/>
      <c r="C11" s="1006"/>
      <c r="D11" s="1006"/>
      <c r="E11" s="1006"/>
      <c r="F11" s="1006"/>
      <c r="G11" s="1006"/>
      <c r="H11" s="1007">
        <f>H12+H13+H31+H32</f>
        <v>8559890.8</v>
      </c>
      <c r="I11" s="1008">
        <f>I12+I13+I31+I32</f>
        <v>25840</v>
      </c>
      <c r="J11" s="1007">
        <f>J12+J13+J31+J32</f>
        <v>8965748.2</v>
      </c>
      <c r="K11" s="1008">
        <f>K12+K13+K31+K32</f>
        <v>27282</v>
      </c>
      <c r="L11" s="1009"/>
      <c r="M11" s="1003"/>
      <c r="N11" s="179"/>
      <c r="O11" s="1004"/>
      <c r="P11" s="980"/>
    </row>
    <row r="12" spans="1:25" s="979" customFormat="1" ht="17.25" customHeight="1">
      <c r="A12" s="1004" t="s">
        <v>1497</v>
      </c>
      <c r="B12" s="123"/>
      <c r="C12" s="1010"/>
      <c r="D12" s="1011"/>
      <c r="E12" s="1012"/>
      <c r="F12" s="1012"/>
      <c r="G12" s="1012"/>
      <c r="H12" s="1013"/>
      <c r="I12" s="1014"/>
      <c r="J12" s="1013"/>
      <c r="K12" s="1014"/>
      <c r="L12" s="998"/>
      <c r="M12" s="1009"/>
      <c r="N12" s="1009"/>
      <c r="O12" s="1009"/>
      <c r="P12" s="1009"/>
      <c r="Y12" s="1009"/>
    </row>
    <row r="13" spans="1:25" s="979" customFormat="1" ht="17.25" customHeight="1">
      <c r="A13" s="1004" t="s">
        <v>1498</v>
      </c>
      <c r="B13" s="84"/>
      <c r="C13" s="95"/>
      <c r="D13" s="1011"/>
      <c r="E13" s="1012"/>
      <c r="F13" s="1012"/>
      <c r="G13" s="1012"/>
      <c r="H13" s="1013">
        <f>H14+H15+H24+H25+H30</f>
        <v>5291955.1</v>
      </c>
      <c r="I13" s="1014">
        <f>I14+I15+I24+I25+I30</f>
        <v>14103</v>
      </c>
      <c r="J13" s="1013">
        <f>J14+J15+J24+J25+J30</f>
        <v>5586666.5</v>
      </c>
      <c r="K13" s="1014">
        <f>K14+K15+K24+K25+K30</f>
        <v>14898</v>
      </c>
      <c r="L13" s="1009"/>
      <c r="M13" s="956"/>
      <c r="N13" s="956"/>
      <c r="O13" s="998"/>
      <c r="P13" s="980"/>
      <c r="Y13" s="1009"/>
    </row>
    <row r="14" spans="1:25" s="979" customFormat="1" ht="17.25" customHeight="1">
      <c r="A14" s="1004" t="s">
        <v>1499</v>
      </c>
      <c r="B14" s="84"/>
      <c r="C14" s="95" t="s">
        <v>1500</v>
      </c>
      <c r="D14" s="1011"/>
      <c r="E14" s="1012"/>
      <c r="F14" s="1012"/>
      <c r="G14" s="1012"/>
      <c r="H14" s="1013">
        <v>2883475.4</v>
      </c>
      <c r="I14" s="1015">
        <v>2199</v>
      </c>
      <c r="J14" s="1013">
        <v>2994533.3</v>
      </c>
      <c r="K14" s="1015">
        <v>2289</v>
      </c>
      <c r="L14" s="1009"/>
      <c r="M14" s="956"/>
      <c r="N14" s="956"/>
      <c r="O14" s="998"/>
      <c r="P14" s="980"/>
      <c r="Y14" s="1009"/>
    </row>
    <row r="15" spans="1:25" s="979" customFormat="1" ht="17.25" customHeight="1">
      <c r="A15" s="1004" t="s">
        <v>1501</v>
      </c>
      <c r="B15" s="123"/>
      <c r="C15" s="1016" t="s">
        <v>1502</v>
      </c>
      <c r="D15" s="1011"/>
      <c r="E15" s="1012"/>
      <c r="F15" s="1012"/>
      <c r="G15" s="1012"/>
      <c r="H15" s="1013">
        <f>+H17+H18+H19+H20+H21+H22</f>
        <v>1364310.5</v>
      </c>
      <c r="I15" s="1014">
        <f>+I17+I18+I19+I20+I21+I22</f>
        <v>2140</v>
      </c>
      <c r="J15" s="1013">
        <f>+J17+J18+J19+J20+J21+J22</f>
        <v>1498691.2999999998</v>
      </c>
      <c r="K15" s="1014">
        <f>+K17+K18+K19+K20+K21+K22</f>
        <v>2793</v>
      </c>
      <c r="L15" s="1009"/>
      <c r="M15" s="956"/>
      <c r="N15" s="956"/>
      <c r="O15" s="956"/>
      <c r="P15" s="980"/>
      <c r="Y15" s="1009"/>
    </row>
    <row r="16" spans="1:25" s="979" customFormat="1" ht="17.25" customHeight="1">
      <c r="A16" s="956" t="s">
        <v>1503</v>
      </c>
      <c r="B16" s="52"/>
      <c r="C16" s="126" t="s">
        <v>1504</v>
      </c>
      <c r="D16" s="56"/>
      <c r="H16" s="1017"/>
      <c r="I16" s="1018"/>
      <c r="J16" s="1017"/>
      <c r="K16" s="1018"/>
      <c r="L16" s="1009"/>
      <c r="M16" s="956"/>
      <c r="N16" s="998"/>
      <c r="O16" s="956"/>
      <c r="P16" s="980"/>
      <c r="Y16" s="1009"/>
    </row>
    <row r="17" spans="1:25" s="979" customFormat="1" ht="14.25" customHeight="1">
      <c r="A17" s="956" t="s">
        <v>1505</v>
      </c>
      <c r="B17" s="52"/>
      <c r="C17" s="51"/>
      <c r="D17" s="56"/>
      <c r="H17" s="1017">
        <v>591235.4</v>
      </c>
      <c r="I17" s="1019">
        <v>1056</v>
      </c>
      <c r="J17" s="1017">
        <v>675266</v>
      </c>
      <c r="K17" s="1019">
        <v>1363</v>
      </c>
      <c r="L17" s="1009"/>
      <c r="M17" s="1020" t="s">
        <v>1506</v>
      </c>
      <c r="N17" s="956"/>
      <c r="O17" s="998"/>
      <c r="P17" s="956"/>
      <c r="Y17" s="1009"/>
    </row>
    <row r="18" spans="1:25" s="979" customFormat="1" ht="14.25" customHeight="1">
      <c r="A18" s="956" t="s">
        <v>1507</v>
      </c>
      <c r="B18" s="52"/>
      <c r="C18" s="51"/>
      <c r="D18" s="56"/>
      <c r="H18" s="1017">
        <v>298855.6</v>
      </c>
      <c r="I18" s="1021">
        <v>533</v>
      </c>
      <c r="J18" s="1017">
        <v>308172.9</v>
      </c>
      <c r="K18" s="1021">
        <v>612</v>
      </c>
      <c r="L18" s="1009"/>
      <c r="M18" s="1020" t="s">
        <v>1508</v>
      </c>
      <c r="N18" s="956"/>
      <c r="O18" s="998"/>
      <c r="P18" s="956"/>
      <c r="Y18" s="1009"/>
    </row>
    <row r="19" spans="1:25" s="979" customFormat="1" ht="14.25" customHeight="1">
      <c r="A19" s="956" t="s">
        <v>1509</v>
      </c>
      <c r="B19" s="52"/>
      <c r="C19" s="51"/>
      <c r="D19" s="56"/>
      <c r="H19" s="1017">
        <v>68115</v>
      </c>
      <c r="I19" s="1022">
        <v>103</v>
      </c>
      <c r="J19" s="1017">
        <v>68593.1</v>
      </c>
      <c r="K19" s="1022">
        <v>114</v>
      </c>
      <c r="L19" s="1009"/>
      <c r="M19" s="1020" t="s">
        <v>1510</v>
      </c>
      <c r="N19" s="956"/>
      <c r="O19" s="998"/>
      <c r="P19" s="956"/>
      <c r="Y19" s="1009"/>
    </row>
    <row r="20" spans="1:25" s="979" customFormat="1" ht="17.25" customHeight="1">
      <c r="A20" s="956" t="s">
        <v>1511</v>
      </c>
      <c r="B20" s="52"/>
      <c r="C20" s="51" t="s">
        <v>679</v>
      </c>
      <c r="D20" s="56"/>
      <c r="H20" s="1017">
        <v>274582.1</v>
      </c>
      <c r="I20" s="1022">
        <v>224</v>
      </c>
      <c r="J20" s="1017">
        <v>304479.9</v>
      </c>
      <c r="K20" s="1022">
        <v>441</v>
      </c>
      <c r="L20" s="998"/>
      <c r="M20" s="1009"/>
      <c r="N20" s="1009"/>
      <c r="O20" s="1009"/>
      <c r="P20" s="1009"/>
      <c r="Y20" s="1009"/>
    </row>
    <row r="21" spans="1:25" s="979" customFormat="1" ht="13.5" customHeight="1">
      <c r="A21" s="956" t="s">
        <v>1512</v>
      </c>
      <c r="B21" s="52"/>
      <c r="C21" s="51"/>
      <c r="D21" s="56"/>
      <c r="H21" s="1017">
        <v>131522.4</v>
      </c>
      <c r="I21" s="1022">
        <v>224</v>
      </c>
      <c r="J21" s="1017">
        <v>142179.4</v>
      </c>
      <c r="K21" s="1022">
        <v>263</v>
      </c>
      <c r="L21" s="998"/>
      <c r="M21" s="1009"/>
      <c r="N21" s="1009"/>
      <c r="O21" s="1009"/>
      <c r="P21" s="1009"/>
      <c r="Y21" s="1009"/>
    </row>
    <row r="22" spans="1:25" s="979" customFormat="1" ht="14.25" customHeight="1" hidden="1">
      <c r="A22" s="956" t="s">
        <v>666</v>
      </c>
      <c r="B22" s="52"/>
      <c r="C22" s="51"/>
      <c r="D22" s="56"/>
      <c r="H22" s="1017"/>
      <c r="I22" s="1022"/>
      <c r="J22" s="1017"/>
      <c r="K22" s="1022"/>
      <c r="L22" s="998"/>
      <c r="M22" s="1009"/>
      <c r="N22" s="1009"/>
      <c r="O22" s="1009"/>
      <c r="P22" s="1009"/>
      <c r="Y22" s="1009"/>
    </row>
    <row r="23" spans="1:25" s="979" customFormat="1" ht="14.25" customHeight="1" hidden="1">
      <c r="A23" s="1023" t="s">
        <v>1513</v>
      </c>
      <c r="B23" s="1023"/>
      <c r="C23" s="1024" t="s">
        <v>1514</v>
      </c>
      <c r="D23" s="1024"/>
      <c r="H23" s="1017"/>
      <c r="I23" s="928"/>
      <c r="J23" s="1017"/>
      <c r="K23" s="928"/>
      <c r="L23" s="998"/>
      <c r="M23" s="998"/>
      <c r="N23" s="1009"/>
      <c r="O23" s="1009"/>
      <c r="Y23" s="1009"/>
    </row>
    <row r="24" spans="1:25" s="979" customFormat="1" ht="17.25" customHeight="1">
      <c r="A24" s="1004" t="s">
        <v>1515</v>
      </c>
      <c r="B24" s="123"/>
      <c r="C24" s="1010"/>
      <c r="D24" s="1011"/>
      <c r="E24" s="1012"/>
      <c r="F24" s="1012"/>
      <c r="G24" s="1012"/>
      <c r="H24" s="1013">
        <v>331153.8</v>
      </c>
      <c r="I24" s="1025">
        <v>1663</v>
      </c>
      <c r="J24" s="1013">
        <v>363000</v>
      </c>
      <c r="K24" s="1025">
        <v>2669</v>
      </c>
      <c r="L24" s="998"/>
      <c r="M24" s="998"/>
      <c r="N24" s="1009"/>
      <c r="O24" s="1009"/>
      <c r="Y24" s="1009"/>
    </row>
    <row r="25" spans="1:25" s="979" customFormat="1" ht="17.25" customHeight="1">
      <c r="A25" s="1004" t="s">
        <v>1516</v>
      </c>
      <c r="B25" s="123"/>
      <c r="C25" s="1010" t="s">
        <v>1517</v>
      </c>
      <c r="D25" s="1011"/>
      <c r="E25" s="1012"/>
      <c r="F25" s="1012"/>
      <c r="G25" s="1012"/>
      <c r="H25" s="1013">
        <f>H27+H28+H29</f>
        <v>682226.8</v>
      </c>
      <c r="I25" s="1014">
        <f>I27+I28</f>
        <v>8101</v>
      </c>
      <c r="J25" s="1013">
        <f>J27+J28+J29</f>
        <v>711213.9</v>
      </c>
      <c r="K25" s="1014">
        <f>K27+K28</f>
        <v>7147</v>
      </c>
      <c r="L25" s="998"/>
      <c r="M25" s="998"/>
      <c r="N25" s="1009"/>
      <c r="O25" s="1009"/>
      <c r="Y25" s="1009"/>
    </row>
    <row r="26" spans="1:25" s="979" customFormat="1" ht="15" customHeight="1">
      <c r="A26" s="956" t="s">
        <v>1518</v>
      </c>
      <c r="B26" s="52"/>
      <c r="C26" s="126" t="s">
        <v>1504</v>
      </c>
      <c r="D26" s="1011"/>
      <c r="E26" s="1012"/>
      <c r="F26" s="1012"/>
      <c r="G26" s="1012"/>
      <c r="H26" s="1013"/>
      <c r="I26" s="1004"/>
      <c r="J26" s="1013"/>
      <c r="K26" s="1004"/>
      <c r="L26" s="998"/>
      <c r="M26" s="998"/>
      <c r="N26" s="1009"/>
      <c r="O26" s="1009"/>
      <c r="Y26" s="1009"/>
    </row>
    <row r="27" spans="1:25" s="979" customFormat="1" ht="15" customHeight="1">
      <c r="A27" s="928" t="s">
        <v>1519</v>
      </c>
      <c r="B27" s="49"/>
      <c r="C27" s="52" t="s">
        <v>1520</v>
      </c>
      <c r="D27" s="56"/>
      <c r="H27" s="1017">
        <v>479858.7</v>
      </c>
      <c r="I27" s="956">
        <v>7052</v>
      </c>
      <c r="J27" s="1017">
        <v>508956.5</v>
      </c>
      <c r="K27" s="956">
        <v>6276</v>
      </c>
      <c r="L27" s="998"/>
      <c r="M27" s="998"/>
      <c r="N27" s="1009"/>
      <c r="O27" s="1009"/>
      <c r="Y27" s="1009"/>
    </row>
    <row r="28" spans="1:25" s="979" customFormat="1" ht="15" customHeight="1">
      <c r="A28" s="956" t="s">
        <v>1521</v>
      </c>
      <c r="B28" s="52"/>
      <c r="C28" s="52" t="s">
        <v>1522</v>
      </c>
      <c r="D28" s="56"/>
      <c r="H28" s="1017">
        <v>202368.1</v>
      </c>
      <c r="I28" s="956">
        <v>1049</v>
      </c>
      <c r="J28" s="1017">
        <v>202257.4</v>
      </c>
      <c r="K28" s="956">
        <v>871</v>
      </c>
      <c r="L28" s="998"/>
      <c r="M28" s="998"/>
      <c r="N28" s="1009"/>
      <c r="O28" s="1009"/>
      <c r="Y28" s="1009"/>
    </row>
    <row r="29" spans="1:25" s="979" customFormat="1" ht="15" customHeight="1" hidden="1">
      <c r="A29" s="956" t="s">
        <v>1523</v>
      </c>
      <c r="B29" s="52"/>
      <c r="C29" s="52"/>
      <c r="D29" s="60"/>
      <c r="E29" s="1009"/>
      <c r="F29" s="1009"/>
      <c r="G29" s="1009"/>
      <c r="H29" s="1017"/>
      <c r="I29" s="956"/>
      <c r="J29" s="1017"/>
      <c r="K29" s="956"/>
      <c r="L29" s="998"/>
      <c r="M29" s="998"/>
      <c r="N29" s="1009"/>
      <c r="O29" s="1009"/>
      <c r="Y29" s="1009"/>
    </row>
    <row r="30" spans="1:25" s="979" customFormat="1" ht="14.25" customHeight="1">
      <c r="A30" s="1004" t="s">
        <v>1524</v>
      </c>
      <c r="B30" s="52"/>
      <c r="C30" s="1010" t="s">
        <v>1525</v>
      </c>
      <c r="D30" s="52"/>
      <c r="E30" s="956"/>
      <c r="F30" s="956"/>
      <c r="G30" s="956"/>
      <c r="H30" s="1013">
        <v>30788.6</v>
      </c>
      <c r="I30" s="956"/>
      <c r="J30" s="1013">
        <v>19228</v>
      </c>
      <c r="K30" s="956"/>
      <c r="L30" s="998"/>
      <c r="M30" s="998" t="s">
        <v>1526</v>
      </c>
      <c r="N30" s="1009"/>
      <c r="O30" s="1009"/>
      <c r="P30" s="928"/>
      <c r="Y30" s="1009"/>
    </row>
    <row r="31" spans="1:25" s="979" customFormat="1" ht="18" customHeight="1">
      <c r="A31" s="1004" t="s">
        <v>1527</v>
      </c>
      <c r="B31" s="123"/>
      <c r="C31" s="1010"/>
      <c r="D31" s="1011"/>
      <c r="E31" s="1012"/>
      <c r="F31" s="1012"/>
      <c r="G31" s="1012"/>
      <c r="H31" s="1013">
        <v>40000</v>
      </c>
      <c r="I31" s="1025">
        <v>110</v>
      </c>
      <c r="J31" s="1013">
        <v>40000</v>
      </c>
      <c r="K31" s="1025">
        <v>118</v>
      </c>
      <c r="L31" s="998"/>
      <c r="M31" s="998"/>
      <c r="N31" s="1009"/>
      <c r="O31" s="1009"/>
      <c r="Y31" s="1009"/>
    </row>
    <row r="32" spans="1:25" s="979" customFormat="1" ht="17.25" customHeight="1">
      <c r="A32" s="1004" t="s">
        <v>1528</v>
      </c>
      <c r="B32" s="84"/>
      <c r="C32" s="95"/>
      <c r="D32" s="1011"/>
      <c r="E32" s="1012"/>
      <c r="F32" s="1012"/>
      <c r="G32" s="1012"/>
      <c r="H32" s="1013">
        <f>H37+H38+H39+H36</f>
        <v>3227935.7</v>
      </c>
      <c r="I32" s="1014">
        <f>I37+I38+I39+I36</f>
        <v>11627</v>
      </c>
      <c r="J32" s="1013">
        <f>J37+J38+J39+J36</f>
        <v>3339081.7</v>
      </c>
      <c r="K32" s="1014">
        <f>K37+K38+K39+K36</f>
        <v>12266</v>
      </c>
      <c r="L32" s="998"/>
      <c r="M32" s="998"/>
      <c r="N32" s="1009"/>
      <c r="O32" s="1009"/>
      <c r="P32" s="1009"/>
      <c r="Y32" s="1009"/>
    </row>
    <row r="33" spans="1:25" s="979" customFormat="1" ht="15" customHeight="1">
      <c r="A33" s="956" t="s">
        <v>1518</v>
      </c>
      <c r="B33" s="52"/>
      <c r="C33" s="126" t="s">
        <v>1504</v>
      </c>
      <c r="D33" s="56"/>
      <c r="H33" s="1013"/>
      <c r="I33" s="1014"/>
      <c r="J33" s="1013"/>
      <c r="K33" s="1014"/>
      <c r="L33" s="998"/>
      <c r="M33" s="998"/>
      <c r="N33" s="1009"/>
      <c r="O33" s="1009"/>
      <c r="Y33" s="1009"/>
    </row>
    <row r="34" spans="1:25" s="979" customFormat="1" ht="15" customHeight="1" hidden="1">
      <c r="A34" s="956" t="s">
        <v>1529</v>
      </c>
      <c r="B34" s="52"/>
      <c r="C34" s="122" t="s">
        <v>1530</v>
      </c>
      <c r="D34" s="56"/>
      <c r="H34" s="1017"/>
      <c r="I34" s="1018"/>
      <c r="J34" s="1017"/>
      <c r="K34" s="1018"/>
      <c r="L34" s="998"/>
      <c r="M34" s="998"/>
      <c r="N34" s="1009"/>
      <c r="O34" s="1009"/>
      <c r="Y34" s="1009"/>
    </row>
    <row r="35" spans="1:25" s="979" customFormat="1" ht="15" customHeight="1" hidden="1">
      <c r="A35" s="956" t="s">
        <v>1531</v>
      </c>
      <c r="B35" s="52"/>
      <c r="C35" s="122" t="s">
        <v>1532</v>
      </c>
      <c r="D35" s="56"/>
      <c r="H35" s="1017"/>
      <c r="I35" s="1022"/>
      <c r="J35" s="1017"/>
      <c r="K35" s="1022"/>
      <c r="L35" s="998"/>
      <c r="M35" s="998"/>
      <c r="N35" s="1009"/>
      <c r="O35" s="1009"/>
      <c r="Y35" s="1009"/>
    </row>
    <row r="36" spans="1:25" s="979" customFormat="1" ht="14.25" customHeight="1">
      <c r="A36" s="956" t="s">
        <v>1533</v>
      </c>
      <c r="B36" s="49"/>
      <c r="C36" s="51"/>
      <c r="D36" s="56"/>
      <c r="H36" s="1017">
        <v>1079907</v>
      </c>
      <c r="I36" s="1018"/>
      <c r="J36" s="1017">
        <v>1228380.8</v>
      </c>
      <c r="K36" s="1018"/>
      <c r="L36" s="998"/>
      <c r="M36" s="998"/>
      <c r="N36" s="1009"/>
      <c r="O36" s="1009"/>
      <c r="Y36" s="1009"/>
    </row>
    <row r="37" spans="1:25" s="979" customFormat="1" ht="15" customHeight="1">
      <c r="A37" s="956" t="s">
        <v>1534</v>
      </c>
      <c r="B37" s="52"/>
      <c r="C37" s="126"/>
      <c r="D37" s="56"/>
      <c r="H37" s="1017">
        <v>57249.6</v>
      </c>
      <c r="I37" s="956">
        <v>56</v>
      </c>
      <c r="J37" s="1017">
        <v>52863.6</v>
      </c>
      <c r="K37" s="956">
        <v>27</v>
      </c>
      <c r="L37" s="998"/>
      <c r="M37" s="998"/>
      <c r="N37" s="1009"/>
      <c r="O37" s="1009"/>
      <c r="Y37" s="1009"/>
    </row>
    <row r="38" spans="1:25" s="979" customFormat="1" ht="17.25" customHeight="1">
      <c r="A38" s="956" t="s">
        <v>1535</v>
      </c>
      <c r="B38" s="49"/>
      <c r="C38" s="51" t="s">
        <v>1536</v>
      </c>
      <c r="D38" s="56"/>
      <c r="H38" s="1017">
        <v>1142260</v>
      </c>
      <c r="I38" s="956">
        <v>8369</v>
      </c>
      <c r="J38" s="1017">
        <v>1136680</v>
      </c>
      <c r="K38" s="956">
        <v>8331</v>
      </c>
      <c r="L38" s="998"/>
      <c r="M38" s="998"/>
      <c r="N38" s="1009"/>
      <c r="O38" s="1009"/>
      <c r="Y38" s="1009"/>
    </row>
    <row r="39" spans="1:25" s="979" customFormat="1" ht="14.25" customHeight="1">
      <c r="A39" s="960" t="s">
        <v>1537</v>
      </c>
      <c r="B39" s="50"/>
      <c r="C39" s="125" t="s">
        <v>1538</v>
      </c>
      <c r="D39" s="1026"/>
      <c r="E39" s="1027"/>
      <c r="F39" s="1027"/>
      <c r="G39" s="1027"/>
      <c r="H39" s="1028">
        <v>948519.1</v>
      </c>
      <c r="I39" s="1029">
        <v>3202</v>
      </c>
      <c r="J39" s="1028">
        <v>921157.3</v>
      </c>
      <c r="K39" s="1029">
        <v>3908</v>
      </c>
      <c r="L39" s="1009"/>
      <c r="M39" s="1020"/>
      <c r="N39" s="956"/>
      <c r="O39" s="998"/>
      <c r="P39" s="956"/>
      <c r="Y39" s="1009"/>
    </row>
    <row r="40" spans="16:25" ht="12">
      <c r="P40" s="70"/>
      <c r="Y40" s="64"/>
    </row>
    <row r="41" spans="12:25" ht="12">
      <c r="L41" s="70"/>
      <c r="M41" s="70"/>
      <c r="N41" s="173"/>
      <c r="O41" s="70"/>
      <c r="P41" s="70"/>
      <c r="Y41" s="1030"/>
    </row>
    <row r="42" spans="12:17" ht="12">
      <c r="L42" s="70"/>
      <c r="M42" s="70"/>
      <c r="N42" s="173"/>
      <c r="O42" s="70"/>
      <c r="P42" s="70"/>
      <c r="Q42" s="70"/>
    </row>
    <row r="43" spans="12:43" ht="12">
      <c r="L43" s="70"/>
      <c r="M43" s="70"/>
      <c r="N43" s="173"/>
      <c r="O43" s="70"/>
      <c r="P43" s="70"/>
      <c r="Q43" s="70"/>
      <c r="Y43" s="1030"/>
      <c r="AG43" s="1031"/>
      <c r="AH43" s="1031"/>
      <c r="AI43" s="1031"/>
      <c r="AJ43" s="1031"/>
      <c r="AK43" s="1031"/>
      <c r="AL43" s="1031"/>
      <c r="AM43" s="1031"/>
      <c r="AN43" s="1031"/>
      <c r="AO43" s="1031"/>
      <c r="AP43" s="1031"/>
      <c r="AQ43" s="1031"/>
    </row>
    <row r="44" spans="12:32" ht="12">
      <c r="L44" s="70"/>
      <c r="M44" s="70"/>
      <c r="N44" s="70"/>
      <c r="O44" s="70"/>
      <c r="P44" s="70"/>
      <c r="Q44" s="70"/>
      <c r="Y44" s="1030"/>
      <c r="Z44" s="1031"/>
      <c r="AA44" s="1031"/>
      <c r="AB44" s="1031"/>
      <c r="AC44" s="1031"/>
      <c r="AD44" s="1031"/>
      <c r="AE44" s="1031"/>
      <c r="AF44" s="1031"/>
    </row>
    <row r="45" spans="12:25" ht="12">
      <c r="L45" s="70"/>
      <c r="M45" s="70"/>
      <c r="N45" s="70"/>
      <c r="O45" s="70"/>
      <c r="P45" s="70"/>
      <c r="Q45" s="70"/>
      <c r="U45" s="1031"/>
      <c r="V45" s="1031"/>
      <c r="W45" s="1031"/>
      <c r="X45" s="1031"/>
      <c r="Y45" s="1030"/>
    </row>
    <row r="46" spans="12:17" ht="12">
      <c r="L46" s="70"/>
      <c r="M46" s="70"/>
      <c r="N46" s="70"/>
      <c r="O46" s="70"/>
      <c r="P46" s="70"/>
      <c r="Q46" s="70"/>
    </row>
    <row r="47" spans="10:17" ht="12">
      <c r="J47" s="61">
        <f>J13+J31+J32</f>
        <v>8965748.2</v>
      </c>
      <c r="L47" s="70"/>
      <c r="M47" s="70"/>
      <c r="N47" s="70"/>
      <c r="O47" s="70"/>
      <c r="P47" s="70"/>
      <c r="Q47" s="70"/>
    </row>
    <row r="48" spans="12:17" ht="12">
      <c r="L48" s="70"/>
      <c r="M48" s="70"/>
      <c r="N48" s="70"/>
      <c r="O48" s="70"/>
      <c r="P48" s="70"/>
      <c r="Q48" s="70"/>
    </row>
    <row r="49" spans="12:17" ht="12">
      <c r="L49" s="70"/>
      <c r="M49" s="70"/>
      <c r="N49" s="70"/>
      <c r="O49" s="70"/>
      <c r="P49" s="70"/>
      <c r="Q49" s="70"/>
    </row>
    <row r="50" spans="12:17" ht="12">
      <c r="L50" s="70"/>
      <c r="M50" s="70"/>
      <c r="N50" s="70"/>
      <c r="O50" s="70"/>
      <c r="P50" s="70"/>
      <c r="Q50" s="70"/>
    </row>
    <row r="51" spans="12:17" ht="12">
      <c r="L51" s="70"/>
      <c r="M51" s="70"/>
      <c r="N51" s="70"/>
      <c r="O51" s="70"/>
      <c r="P51" s="70"/>
      <c r="Q51" s="70"/>
    </row>
    <row r="52" spans="12:17" ht="12">
      <c r="L52" s="70"/>
      <c r="M52" s="70"/>
      <c r="N52" s="70"/>
      <c r="O52" s="70"/>
      <c r="P52" s="70"/>
      <c r="Q52" s="70"/>
    </row>
    <row r="53" spans="12:17" ht="12">
      <c r="L53" s="70"/>
      <c r="M53" s="70"/>
      <c r="N53" s="70"/>
      <c r="O53" s="70"/>
      <c r="P53" s="70"/>
      <c r="Q53" s="70"/>
    </row>
    <row r="54" spans="12:17" ht="12">
      <c r="L54" s="70"/>
      <c r="M54" s="70"/>
      <c r="N54" s="70"/>
      <c r="O54" s="70"/>
      <c r="P54" s="70"/>
      <c r="Q54" s="70"/>
    </row>
    <row r="55" spans="16:17" ht="12">
      <c r="P55" s="70"/>
      <c r="Q55" s="70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2">
      <selection activeCell="C9" sqref="C9"/>
    </sheetView>
  </sheetViews>
  <sheetFormatPr defaultColWidth="9.00390625" defaultRowHeight="12.75"/>
  <cols>
    <col min="1" max="1" width="29.25390625" style="1033" customWidth="1"/>
    <col min="2" max="2" width="27.25390625" style="1033" customWidth="1"/>
    <col min="3" max="9" width="9.125" style="1033" customWidth="1"/>
    <col min="11" max="11" width="9.125" style="0" customWidth="1"/>
    <col min="13" max="13" width="4.00390625" style="0" customWidth="1"/>
    <col min="14" max="22" width="3.625" style="0" customWidth="1"/>
    <col min="23" max="23" width="3.625" style="1033" customWidth="1"/>
    <col min="24" max="16384" width="9.125" style="1033" customWidth="1"/>
  </cols>
  <sheetData>
    <row r="1" spans="1:9" ht="15" customHeight="1">
      <c r="A1" s="1032" t="s">
        <v>1539</v>
      </c>
      <c r="B1" s="1032"/>
      <c r="C1" s="1032"/>
      <c r="D1" s="1032"/>
      <c r="E1" s="1032"/>
      <c r="F1" s="1032"/>
      <c r="G1" s="1032"/>
      <c r="H1" s="1032"/>
      <c r="I1" s="1032"/>
    </row>
    <row r="2" spans="1:9" ht="15" customHeight="1">
      <c r="A2" s="1032" t="s">
        <v>1540</v>
      </c>
      <c r="B2" s="1032"/>
      <c r="C2" s="1032"/>
      <c r="D2" s="1032"/>
      <c r="E2" s="1032"/>
      <c r="F2" s="1032"/>
      <c r="G2" s="1032"/>
      <c r="H2" s="1032"/>
      <c r="I2" s="1032"/>
    </row>
    <row r="3" spans="1:9" ht="12.75">
      <c r="A3" s="1034" t="s">
        <v>1541</v>
      </c>
      <c r="B3" s="1035"/>
      <c r="C3" s="1035"/>
      <c r="D3" s="1035"/>
      <c r="E3" s="1035"/>
      <c r="F3" s="1035"/>
      <c r="G3" s="1035"/>
      <c r="H3" s="1035"/>
      <c r="I3" s="1035"/>
    </row>
    <row r="4" spans="1:9" ht="12.75">
      <c r="A4" s="1034" t="s">
        <v>1542</v>
      </c>
      <c r="B4" s="1035"/>
      <c r="C4" s="1035"/>
      <c r="D4" s="1035"/>
      <c r="E4" s="1035"/>
      <c r="F4" s="1035"/>
      <c r="G4" s="1035"/>
      <c r="H4" s="1035"/>
      <c r="I4" s="1035"/>
    </row>
    <row r="5" spans="1:10" ht="12.75">
      <c r="A5" s="1036"/>
      <c r="B5" s="1037"/>
      <c r="C5" s="1038">
        <v>2015</v>
      </c>
      <c r="D5" s="1039"/>
      <c r="E5" s="1040"/>
      <c r="F5" s="1038">
        <v>2016</v>
      </c>
      <c r="G5" s="1039"/>
      <c r="H5" s="1040"/>
      <c r="I5" s="1041"/>
      <c r="J5" s="844"/>
    </row>
    <row r="6" spans="1:26" ht="15" customHeight="1">
      <c r="A6" s="1042"/>
      <c r="B6" s="1037"/>
      <c r="C6" s="1043" t="s">
        <v>963</v>
      </c>
      <c r="D6" s="1043" t="s">
        <v>973</v>
      </c>
      <c r="E6" s="1043" t="s">
        <v>968</v>
      </c>
      <c r="F6" s="1043" t="s">
        <v>963</v>
      </c>
      <c r="G6" s="1043" t="s">
        <v>973</v>
      </c>
      <c r="H6" s="1043" t="s">
        <v>968</v>
      </c>
      <c r="I6" s="1044"/>
      <c r="J6" s="844"/>
      <c r="M6" s="844"/>
      <c r="N6" s="844"/>
      <c r="O6" s="844"/>
      <c r="P6" s="844"/>
      <c r="Q6" s="844"/>
      <c r="R6" s="844"/>
      <c r="S6" s="844"/>
      <c r="T6" s="844"/>
      <c r="U6" s="844"/>
      <c r="V6" s="844"/>
      <c r="W6" s="1075"/>
      <c r="X6" s="1075"/>
      <c r="Y6" s="1075"/>
      <c r="Z6" s="1075"/>
    </row>
    <row r="7" spans="1:10" ht="25.5" customHeight="1">
      <c r="A7" s="1045" t="s">
        <v>1543</v>
      </c>
      <c r="B7" s="1045" t="s">
        <v>1544</v>
      </c>
      <c r="C7" s="1046">
        <f>C9+C10+C11+C12+C13</f>
        <v>3543.7000000000035</v>
      </c>
      <c r="D7" s="1046">
        <f>D9+D10+D11+D12+D13</f>
        <v>3451.2999999999993</v>
      </c>
      <c r="E7" s="1046">
        <f>E9+E10+E11+E12+E13</f>
        <v>36399.799999999996</v>
      </c>
      <c r="F7" s="1046">
        <f>F9+F10+F11+F12+F13</f>
        <v>3984.6</v>
      </c>
      <c r="G7" s="1046">
        <f>G9+G10+G11+G12+G13</f>
        <v>3979.5000000000014</v>
      </c>
      <c r="H7" s="1046">
        <f>H9+H10+H11+H12+H13</f>
        <v>45414.100000000006</v>
      </c>
      <c r="I7" s="1047">
        <f>H7/E7*100</f>
        <v>124.76469650932151</v>
      </c>
      <c r="J7" s="844"/>
    </row>
    <row r="8" spans="1:10" ht="12" customHeight="1">
      <c r="A8" s="1048" t="s">
        <v>1545</v>
      </c>
      <c r="B8" s="1048" t="s">
        <v>1546</v>
      </c>
      <c r="C8" s="1049"/>
      <c r="D8" s="1049"/>
      <c r="E8" s="1049"/>
      <c r="F8" s="1049"/>
      <c r="G8" s="1049"/>
      <c r="H8" s="1049"/>
      <c r="I8" s="1046"/>
      <c r="J8" s="844"/>
    </row>
    <row r="9" spans="1:10" ht="12" customHeight="1">
      <c r="A9" s="1050" t="s">
        <v>1547</v>
      </c>
      <c r="B9" s="1050" t="s">
        <v>1548</v>
      </c>
      <c r="C9" s="1049">
        <v>3021.300000000003</v>
      </c>
      <c r="D9" s="1049">
        <v>3025.7999999999993</v>
      </c>
      <c r="E9" s="1049">
        <v>30522.7</v>
      </c>
      <c r="F9" s="1049">
        <v>3394.5</v>
      </c>
      <c r="G9" s="1049">
        <v>3395.4000000000015</v>
      </c>
      <c r="H9" s="1049">
        <v>38852.8</v>
      </c>
      <c r="I9" s="1051">
        <f aca="true" t="shared" si="0" ref="I9:I20">H9/E9*100</f>
        <v>127.29149125077402</v>
      </c>
      <c r="J9" s="844"/>
    </row>
    <row r="10" spans="1:10" ht="10.5" customHeight="1">
      <c r="A10" s="1050" t="s">
        <v>1549</v>
      </c>
      <c r="B10" s="1050" t="s">
        <v>1550</v>
      </c>
      <c r="C10" s="1049">
        <v>148</v>
      </c>
      <c r="D10" s="1049">
        <v>148.5</v>
      </c>
      <c r="E10" s="1049">
        <v>1575.1</v>
      </c>
      <c r="F10" s="1049">
        <v>72.70000000000005</v>
      </c>
      <c r="G10" s="1049">
        <v>230.60000000000014</v>
      </c>
      <c r="H10" s="1049">
        <v>1438.4</v>
      </c>
      <c r="I10" s="1051">
        <f t="shared" si="0"/>
        <v>91.32118595644722</v>
      </c>
      <c r="J10" s="844"/>
    </row>
    <row r="11" spans="1:10" ht="10.5" customHeight="1">
      <c r="A11" s="1050" t="s">
        <v>1551</v>
      </c>
      <c r="B11" s="1050" t="s">
        <v>1552</v>
      </c>
      <c r="C11" s="1049">
        <v>280.8000000000002</v>
      </c>
      <c r="D11" s="1049">
        <v>187.5</v>
      </c>
      <c r="E11" s="1049">
        <v>3422.8</v>
      </c>
      <c r="F11" s="1049">
        <v>450.4000000000001</v>
      </c>
      <c r="G11" s="1049">
        <v>246.39999999999964</v>
      </c>
      <c r="H11" s="1049">
        <v>4258.7</v>
      </c>
      <c r="I11" s="1051">
        <f t="shared" si="0"/>
        <v>124.4215262358303</v>
      </c>
      <c r="J11" s="844"/>
    </row>
    <row r="12" spans="1:10" ht="10.5" customHeight="1">
      <c r="A12" s="1050" t="s">
        <v>1553</v>
      </c>
      <c r="B12" s="1050" t="s">
        <v>1554</v>
      </c>
      <c r="C12" s="1049">
        <v>65.80000000000001</v>
      </c>
      <c r="D12" s="1049">
        <v>61.10000000000002</v>
      </c>
      <c r="E12" s="1049">
        <v>580.7</v>
      </c>
      <c r="F12" s="1049">
        <v>50.19999999999999</v>
      </c>
      <c r="G12" s="1049">
        <v>70.49999999999994</v>
      </c>
      <c r="H12" s="1049">
        <v>582.3</v>
      </c>
      <c r="I12" s="1051">
        <f t="shared" si="0"/>
        <v>100.27552953332184</v>
      </c>
      <c r="J12" s="844"/>
    </row>
    <row r="13" spans="1:10" ht="10.5" customHeight="1">
      <c r="A13" s="1050" t="s">
        <v>1555</v>
      </c>
      <c r="B13" s="1050" t="s">
        <v>1556</v>
      </c>
      <c r="C13" s="1049">
        <v>27.80000000000001</v>
      </c>
      <c r="D13" s="1049">
        <v>28.399999999999977</v>
      </c>
      <c r="E13" s="1049">
        <v>298.5</v>
      </c>
      <c r="F13" s="1049">
        <v>16.80000000000001</v>
      </c>
      <c r="G13" s="1049">
        <v>36.599999999999966</v>
      </c>
      <c r="H13" s="1049">
        <v>281.9</v>
      </c>
      <c r="I13" s="1051">
        <f t="shared" si="0"/>
        <v>94.43886097152429</v>
      </c>
      <c r="J13" s="844"/>
    </row>
    <row r="14" spans="1:10" ht="24.75" customHeight="1">
      <c r="A14" s="1052" t="s">
        <v>1557</v>
      </c>
      <c r="B14" s="1052" t="s">
        <v>1558</v>
      </c>
      <c r="C14" s="1053">
        <f>C16+C17+C18+C19+C20</f>
        <v>3285.7000000000007</v>
      </c>
      <c r="D14" s="1053">
        <f>D16+D17+D18+D19+D20</f>
        <v>3491.2000000000007</v>
      </c>
      <c r="E14" s="1053">
        <f>E16+E17+E18+E19+E20</f>
        <v>36754.700000000004</v>
      </c>
      <c r="F14" s="1053">
        <f>F16+F17+F18+F19+F20</f>
        <v>4050.8000000000034</v>
      </c>
      <c r="G14" s="1053">
        <f>G16+G17+G18+G19+G20</f>
        <v>3935.2999999999997</v>
      </c>
      <c r="H14" s="1053">
        <f>H16+H17+H18+H19+H20</f>
        <v>45012</v>
      </c>
      <c r="I14" s="1046">
        <f t="shared" si="0"/>
        <v>122.46597033848732</v>
      </c>
      <c r="J14" s="844"/>
    </row>
    <row r="15" spans="1:10" ht="12.75" customHeight="1">
      <c r="A15" s="1048" t="s">
        <v>1545</v>
      </c>
      <c r="B15" s="1048" t="s">
        <v>1546</v>
      </c>
      <c r="C15" s="1049"/>
      <c r="D15" s="1049"/>
      <c r="E15" s="1049"/>
      <c r="F15" s="1049"/>
      <c r="G15" s="1049"/>
      <c r="H15" s="1049"/>
      <c r="I15" s="1046"/>
      <c r="J15" s="844"/>
    </row>
    <row r="16" spans="1:10" ht="12" customHeight="1">
      <c r="A16" s="1050" t="s">
        <v>1547</v>
      </c>
      <c r="B16" s="1050" t="s">
        <v>1548</v>
      </c>
      <c r="C16" s="1049">
        <v>2878.9000000000015</v>
      </c>
      <c r="D16" s="1049">
        <v>2878.7000000000007</v>
      </c>
      <c r="E16" s="1049">
        <v>31055.7</v>
      </c>
      <c r="F16" s="1049">
        <v>3585.800000000003</v>
      </c>
      <c r="G16" s="1049">
        <v>3304.5</v>
      </c>
      <c r="H16" s="1049">
        <v>38964.9</v>
      </c>
      <c r="I16" s="1051">
        <f>H16/E16*100</f>
        <v>125.46778852191385</v>
      </c>
      <c r="J16" s="844"/>
    </row>
    <row r="17" spans="1:10" ht="10.5" customHeight="1">
      <c r="A17" s="1050" t="s">
        <v>1549</v>
      </c>
      <c r="B17" s="1050" t="s">
        <v>1550</v>
      </c>
      <c r="C17" s="1049">
        <v>84.39999999999986</v>
      </c>
      <c r="D17" s="1049">
        <v>163</v>
      </c>
      <c r="E17" s="1049">
        <v>1428.6</v>
      </c>
      <c r="F17" s="1049">
        <v>72.60000000000014</v>
      </c>
      <c r="G17" s="1049">
        <v>215.39999999999986</v>
      </c>
      <c r="H17" s="1049">
        <v>1380.6</v>
      </c>
      <c r="I17" s="1051">
        <f t="shared" si="0"/>
        <v>96.64006719865603</v>
      </c>
      <c r="J17" s="844"/>
    </row>
    <row r="18" spans="1:10" ht="10.5" customHeight="1">
      <c r="A18" s="1050" t="s">
        <v>1551</v>
      </c>
      <c r="B18" s="1050" t="s">
        <v>1552</v>
      </c>
      <c r="C18" s="1049">
        <v>271.1999999999998</v>
      </c>
      <c r="D18" s="1049">
        <v>305.4000000000001</v>
      </c>
      <c r="E18" s="1049">
        <v>3407</v>
      </c>
      <c r="F18" s="1049">
        <v>334.5999999999999</v>
      </c>
      <c r="G18" s="1049">
        <v>338.10000000000036</v>
      </c>
      <c r="H18" s="1049">
        <v>3871.8</v>
      </c>
      <c r="I18" s="1051">
        <f t="shared" si="0"/>
        <v>113.6425007337834</v>
      </c>
      <c r="J18" s="844"/>
    </row>
    <row r="19" spans="1:10" ht="10.5" customHeight="1">
      <c r="A19" s="1050" t="s">
        <v>1553</v>
      </c>
      <c r="B19" s="1050" t="s">
        <v>1554</v>
      </c>
      <c r="C19" s="1049">
        <v>39</v>
      </c>
      <c r="D19" s="1049">
        <v>103.29999999999995</v>
      </c>
      <c r="E19" s="1049">
        <v>587.4</v>
      </c>
      <c r="F19" s="1049">
        <v>32</v>
      </c>
      <c r="G19" s="1049">
        <v>46.60000000000002</v>
      </c>
      <c r="H19" s="1049">
        <v>524.2</v>
      </c>
      <c r="I19" s="1051">
        <f t="shared" si="0"/>
        <v>89.2407218249915</v>
      </c>
      <c r="J19" s="844"/>
    </row>
    <row r="20" spans="1:10" ht="10.5" customHeight="1">
      <c r="A20" s="1054" t="s">
        <v>1555</v>
      </c>
      <c r="B20" s="1054" t="s">
        <v>1556</v>
      </c>
      <c r="C20" s="1055">
        <v>12.199999999999989</v>
      </c>
      <c r="D20" s="1055">
        <v>40.80000000000001</v>
      </c>
      <c r="E20" s="1055">
        <v>276</v>
      </c>
      <c r="F20" s="1055">
        <v>25.80000000000001</v>
      </c>
      <c r="G20" s="1055">
        <v>30.69999999999999</v>
      </c>
      <c r="H20" s="1055">
        <v>270.5</v>
      </c>
      <c r="I20" s="1056">
        <f t="shared" si="0"/>
        <v>98.0072463768116</v>
      </c>
      <c r="J20" s="844"/>
    </row>
    <row r="21" spans="1:10" ht="10.5" customHeight="1">
      <c r="A21" s="1057" t="s">
        <v>1559</v>
      </c>
      <c r="B21" s="1057"/>
      <c r="C21" s="1058"/>
      <c r="D21" s="1058"/>
      <c r="E21" s="1058"/>
      <c r="F21" s="1058"/>
      <c r="G21" s="1058"/>
      <c r="H21" s="1058"/>
      <c r="I21" s="1059"/>
      <c r="J21" s="844"/>
    </row>
    <row r="22" spans="1:10" ht="12" customHeight="1">
      <c r="A22" s="1060" t="s">
        <v>1560</v>
      </c>
      <c r="B22" s="1060"/>
      <c r="C22" s="1061"/>
      <c r="D22" s="1061"/>
      <c r="E22" s="1061"/>
      <c r="F22" s="1061"/>
      <c r="G22" s="1061"/>
      <c r="H22" s="1061"/>
      <c r="I22" s="1061"/>
      <c r="J22" s="844"/>
    </row>
    <row r="23" spans="1:10" ht="12" customHeight="1">
      <c r="A23" s="1034" t="s">
        <v>1561</v>
      </c>
      <c r="B23" s="1035"/>
      <c r="C23" s="1035"/>
      <c r="D23" s="1035"/>
      <c r="E23" s="1035"/>
      <c r="F23" s="1035"/>
      <c r="G23" s="1035"/>
      <c r="H23" s="1035"/>
      <c r="I23" s="1035"/>
      <c r="J23" s="844"/>
    </row>
    <row r="24" spans="1:10" ht="11.25" customHeight="1">
      <c r="A24" s="1034" t="s">
        <v>1562</v>
      </c>
      <c r="B24" s="1035"/>
      <c r="C24" s="1035"/>
      <c r="D24" s="1035"/>
      <c r="E24" s="1035"/>
      <c r="F24" s="1035"/>
      <c r="G24" s="1035"/>
      <c r="H24" s="1035"/>
      <c r="I24" s="1035"/>
      <c r="J24" s="844"/>
    </row>
    <row r="25" spans="1:10" ht="12.75">
      <c r="A25" s="1062"/>
      <c r="B25" s="1063"/>
      <c r="C25" s="1038">
        <v>2015</v>
      </c>
      <c r="D25" s="1039"/>
      <c r="E25" s="1040"/>
      <c r="F25" s="1038">
        <v>2016</v>
      </c>
      <c r="G25" s="1039"/>
      <c r="H25" s="1040"/>
      <c r="I25" s="1064"/>
      <c r="J25" s="844"/>
    </row>
    <row r="26" spans="1:10" ht="12.75">
      <c r="A26" s="1065"/>
      <c r="B26" s="1063"/>
      <c r="C26" s="1043" t="s">
        <v>963</v>
      </c>
      <c r="D26" s="1043" t="s">
        <v>973</v>
      </c>
      <c r="E26" s="1043" t="s">
        <v>968</v>
      </c>
      <c r="F26" s="1043" t="s">
        <v>963</v>
      </c>
      <c r="G26" s="1043" t="s">
        <v>973</v>
      </c>
      <c r="H26" s="1043" t="s">
        <v>968</v>
      </c>
      <c r="I26" s="1066"/>
      <c r="J26" s="844"/>
    </row>
    <row r="27" spans="1:10" ht="25.5" customHeight="1">
      <c r="A27" s="1067" t="s">
        <v>1563</v>
      </c>
      <c r="B27" s="1067" t="s">
        <v>1564</v>
      </c>
      <c r="C27" s="1068">
        <f>C29+C30+C31+C32</f>
        <v>2858.900000000002</v>
      </c>
      <c r="D27" s="1068">
        <f>D29+D30+D31+D32</f>
        <v>2881.0000000000005</v>
      </c>
      <c r="E27" s="1068">
        <f>E29+E30+E31+E32</f>
        <v>31032.399999999998</v>
      </c>
      <c r="F27" s="1068">
        <f>F29+F30+F31+F32</f>
        <v>3145.800000000001</v>
      </c>
      <c r="G27" s="1068">
        <f>G29+G30+G31+G32</f>
        <v>3116.5000000000005</v>
      </c>
      <c r="H27" s="1068">
        <f>H29+H30+H31+H32</f>
        <v>33704.5</v>
      </c>
      <c r="I27" s="1068">
        <f>H27/E27*100</f>
        <v>108.61067787215943</v>
      </c>
      <c r="J27" s="844"/>
    </row>
    <row r="28" spans="1:10" ht="12.75">
      <c r="A28" s="1048" t="s">
        <v>1545</v>
      </c>
      <c r="B28" s="1048" t="s">
        <v>1546</v>
      </c>
      <c r="C28" s="1049"/>
      <c r="D28" s="1049"/>
      <c r="E28" s="1049"/>
      <c r="F28" s="1049"/>
      <c r="G28" s="1049"/>
      <c r="H28" s="1049"/>
      <c r="I28" s="1068"/>
      <c r="J28" s="844"/>
    </row>
    <row r="29" spans="1:9" ht="12.75" customHeight="1">
      <c r="A29" s="1050" t="s">
        <v>1565</v>
      </c>
      <c r="B29" s="1050" t="s">
        <v>1566</v>
      </c>
      <c r="C29" s="1049">
        <v>2219.600000000002</v>
      </c>
      <c r="D29" s="1049">
        <v>2238.5</v>
      </c>
      <c r="E29" s="1049">
        <v>24112.2</v>
      </c>
      <c r="F29" s="1049">
        <v>2444.2000000000007</v>
      </c>
      <c r="G29" s="1049">
        <v>2421.5</v>
      </c>
      <c r="H29" s="1049">
        <v>26188.4</v>
      </c>
      <c r="I29" s="1069">
        <f aca="true" t="shared" si="1" ref="I29:I37">H29/E29*100</f>
        <v>108.61057887708296</v>
      </c>
    </row>
    <row r="30" spans="1:9" ht="12.75" customHeight="1">
      <c r="A30" s="1050" t="s">
        <v>1567</v>
      </c>
      <c r="B30" s="1050" t="s">
        <v>1568</v>
      </c>
      <c r="C30" s="1049">
        <v>401.39999999999964</v>
      </c>
      <c r="D30" s="1049">
        <v>403.3000000000002</v>
      </c>
      <c r="E30" s="1049">
        <v>4344.5</v>
      </c>
      <c r="F30" s="1049">
        <v>440.4000000000001</v>
      </c>
      <c r="G30" s="1049">
        <v>436.3000000000002</v>
      </c>
      <c r="H30" s="1049">
        <v>4718.6</v>
      </c>
      <c r="I30" s="1069">
        <f t="shared" si="1"/>
        <v>108.61088732880656</v>
      </c>
    </row>
    <row r="31" spans="1:9" ht="12.75" customHeight="1">
      <c r="A31" s="1050" t="s">
        <v>1569</v>
      </c>
      <c r="B31" s="1050" t="s">
        <v>1570</v>
      </c>
      <c r="C31" s="1049">
        <v>186.29999999999995</v>
      </c>
      <c r="D31" s="1049">
        <v>187.29999999999995</v>
      </c>
      <c r="E31" s="1049">
        <v>2017.1</v>
      </c>
      <c r="F31" s="1049">
        <v>204.5</v>
      </c>
      <c r="G31" s="1049">
        <v>202.60000000000014</v>
      </c>
      <c r="H31" s="1049">
        <v>2190.8</v>
      </c>
      <c r="I31" s="1069">
        <f t="shared" si="1"/>
        <v>108.61137276287742</v>
      </c>
    </row>
    <row r="32" spans="1:9" ht="12.75" customHeight="1">
      <c r="A32" s="1050" t="s">
        <v>1571</v>
      </c>
      <c r="B32" s="1050" t="s">
        <v>1572</v>
      </c>
      <c r="C32" s="1049">
        <v>51.599999999999966</v>
      </c>
      <c r="D32" s="1049">
        <v>51.900000000000034</v>
      </c>
      <c r="E32" s="1049">
        <v>558.6</v>
      </c>
      <c r="F32" s="1049">
        <v>56.700000000000045</v>
      </c>
      <c r="G32" s="1049">
        <v>56.10000000000002</v>
      </c>
      <c r="H32" s="1049">
        <v>606.7</v>
      </c>
      <c r="I32" s="1069">
        <f t="shared" si="1"/>
        <v>108.6108127461511</v>
      </c>
    </row>
    <row r="33" spans="1:9" ht="24" customHeight="1">
      <c r="A33" s="1052" t="s">
        <v>1573</v>
      </c>
      <c r="B33" s="1052" t="s">
        <v>1574</v>
      </c>
      <c r="C33" s="1053">
        <f>C35+C36+C37+C38+C39</f>
        <v>84.39999999999998</v>
      </c>
      <c r="D33" s="1053">
        <f>D35+D36+D37+D38+D39</f>
        <v>163.19999999999996</v>
      </c>
      <c r="E33" s="1053">
        <f>E35+E36+E37+E38+E39</f>
        <v>1428.7</v>
      </c>
      <c r="F33" s="1053">
        <f>F35+F36+F37+F38+F39</f>
        <v>72.49999999999994</v>
      </c>
      <c r="G33" s="1053">
        <f>G35+G36+G37+G38+G39</f>
        <v>218.39999999999998</v>
      </c>
      <c r="H33" s="1053">
        <f>H35+H36+H37+H38+H39</f>
        <v>1383.5</v>
      </c>
      <c r="I33" s="1068">
        <f t="shared" si="1"/>
        <v>96.8362847343739</v>
      </c>
    </row>
    <row r="34" spans="1:9" ht="12.75" customHeight="1">
      <c r="A34" s="1048" t="s">
        <v>1545</v>
      </c>
      <c r="B34" s="1048" t="s">
        <v>1546</v>
      </c>
      <c r="C34" s="1049"/>
      <c r="D34" s="1049"/>
      <c r="E34" s="1049"/>
      <c r="F34" s="1049"/>
      <c r="G34" s="1049"/>
      <c r="H34" s="1049"/>
      <c r="I34" s="1068"/>
    </row>
    <row r="35" spans="1:9" ht="13.5" customHeight="1">
      <c r="A35" s="1050" t="s">
        <v>1575</v>
      </c>
      <c r="B35" s="1050" t="s">
        <v>1576</v>
      </c>
      <c r="C35" s="1049">
        <v>3.500000000000007</v>
      </c>
      <c r="D35" s="1049">
        <v>11.399999999999991</v>
      </c>
      <c r="E35" s="1049">
        <v>77.8</v>
      </c>
      <c r="F35" s="1049">
        <v>3.5</v>
      </c>
      <c r="G35" s="1049">
        <v>15.599999999999994</v>
      </c>
      <c r="H35" s="1049">
        <v>78.6</v>
      </c>
      <c r="I35" s="1069">
        <f t="shared" si="1"/>
        <v>101.02827763496143</v>
      </c>
    </row>
    <row r="36" spans="1:9" ht="13.5" customHeight="1">
      <c r="A36" s="1050" t="s">
        <v>1577</v>
      </c>
      <c r="B36" s="1050" t="s">
        <v>1578</v>
      </c>
      <c r="C36" s="1049">
        <v>55.5</v>
      </c>
      <c r="D36" s="1049">
        <v>116</v>
      </c>
      <c r="E36" s="1049">
        <v>892.8</v>
      </c>
      <c r="F36" s="1049">
        <v>30.299999999999955</v>
      </c>
      <c r="G36" s="1049">
        <v>162.39999999999998</v>
      </c>
      <c r="H36" s="1049">
        <v>882.8</v>
      </c>
      <c r="I36" s="1069">
        <f>H36/E36*100</f>
        <v>98.87992831541219</v>
      </c>
    </row>
    <row r="37" spans="1:9" ht="13.5" customHeight="1">
      <c r="A37" s="1050" t="s">
        <v>1579</v>
      </c>
      <c r="B37" s="1050" t="s">
        <v>1580</v>
      </c>
      <c r="C37" s="1049">
        <v>25.399999999999977</v>
      </c>
      <c r="D37" s="1049">
        <v>29.19999999999999</v>
      </c>
      <c r="E37" s="1049">
        <v>278.4</v>
      </c>
      <c r="F37" s="1049">
        <v>38.69999999999999</v>
      </c>
      <c r="G37" s="1049">
        <v>35</v>
      </c>
      <c r="H37" s="1049">
        <v>343.2</v>
      </c>
      <c r="I37" s="1069">
        <f t="shared" si="1"/>
        <v>123.27586206896552</v>
      </c>
    </row>
    <row r="38" spans="1:9" ht="13.5" customHeight="1">
      <c r="A38" s="1070" t="s">
        <v>1581</v>
      </c>
      <c r="B38" s="1070" t="s">
        <v>1582</v>
      </c>
      <c r="C38" s="1071">
        <v>0</v>
      </c>
      <c r="D38" s="1071">
        <v>0</v>
      </c>
      <c r="E38" s="1071">
        <v>0</v>
      </c>
      <c r="F38" s="1071">
        <v>0</v>
      </c>
      <c r="G38" s="1071">
        <v>0</v>
      </c>
      <c r="H38" s="1071">
        <v>0</v>
      </c>
      <c r="I38" s="1069">
        <v>0</v>
      </c>
    </row>
    <row r="39" spans="1:9" ht="13.5" customHeight="1">
      <c r="A39" s="1054" t="s">
        <v>937</v>
      </c>
      <c r="B39" s="1072" t="s">
        <v>679</v>
      </c>
      <c r="C39" s="1073">
        <v>0</v>
      </c>
      <c r="D39" s="1073">
        <v>6.599999999999994</v>
      </c>
      <c r="E39" s="1073">
        <v>179.7</v>
      </c>
      <c r="F39" s="1073">
        <v>0</v>
      </c>
      <c r="G39" s="1073">
        <v>5.400000000000006</v>
      </c>
      <c r="H39" s="1073">
        <v>78.9</v>
      </c>
      <c r="I39" s="1074">
        <v>0</v>
      </c>
    </row>
    <row r="40" ht="12.75" customHeight="1"/>
    <row r="41" ht="12.75" customHeight="1"/>
  </sheetData>
  <sheetProtection/>
  <mergeCells count="14">
    <mergeCell ref="I25:I26"/>
    <mergeCell ref="A21:B21"/>
    <mergeCell ref="A22:B22"/>
    <mergeCell ref="A25:A26"/>
    <mergeCell ref="B25:B26"/>
    <mergeCell ref="C25:E25"/>
    <mergeCell ref="F25:H25"/>
    <mergeCell ref="A1:I1"/>
    <mergeCell ref="A2:I2"/>
    <mergeCell ref="A5:A6"/>
    <mergeCell ref="B5:B6"/>
    <mergeCell ref="C5:E5"/>
    <mergeCell ref="F5:H5"/>
    <mergeCell ref="I5:I6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21">
      <selection activeCell="A68" sqref="A68"/>
    </sheetView>
  </sheetViews>
  <sheetFormatPr defaultColWidth="9.00390625" defaultRowHeight="12.75"/>
  <cols>
    <col min="1" max="1" width="2.00390625" style="144" customWidth="1"/>
    <col min="2" max="2" width="7.25390625" style="144" customWidth="1"/>
    <col min="3" max="3" width="8.75390625" style="144" customWidth="1"/>
    <col min="4" max="4" width="7.875" style="144" customWidth="1"/>
    <col min="5" max="5" width="11.75390625" style="144" customWidth="1"/>
    <col min="6" max="6" width="14.75390625" style="144" customWidth="1"/>
    <col min="7" max="7" width="10.375" style="144" customWidth="1"/>
    <col min="8" max="8" width="9.125" style="144" customWidth="1"/>
    <col min="9" max="9" width="5.00390625" style="144" customWidth="1"/>
    <col min="10" max="10" width="20.875" style="144" customWidth="1"/>
    <col min="11" max="11" width="7.375" style="144" customWidth="1"/>
    <col min="12" max="12" width="6.875" style="144" customWidth="1"/>
    <col min="13" max="13" width="12.125" style="144" customWidth="1"/>
    <col min="14" max="14" width="9.125" style="149" customWidth="1"/>
    <col min="15" max="15" width="44.75390625" style="149" customWidth="1"/>
    <col min="16" max="16" width="34.75390625" style="149" customWidth="1"/>
    <col min="17" max="19" width="9.125" style="149" customWidth="1"/>
    <col min="20" max="20" width="4.00390625" style="149" customWidth="1"/>
    <col min="21" max="21" width="13.00390625" style="149" customWidth="1"/>
    <col min="22" max="23" width="11.875" style="149" customWidth="1"/>
    <col min="24" max="24" width="14.375" style="1079" customWidth="1"/>
    <col min="25" max="28" width="9.125" style="149" customWidth="1"/>
    <col min="29" max="29" width="9.125" style="144" customWidth="1"/>
    <col min="30" max="30" width="25.375" style="144" customWidth="1"/>
    <col min="31" max="16384" width="9.125" style="144" customWidth="1"/>
  </cols>
  <sheetData>
    <row r="1" spans="1:35" ht="11.25">
      <c r="A1" s="144" t="s">
        <v>279</v>
      </c>
      <c r="D1" s="1076"/>
      <c r="F1" s="1077"/>
      <c r="G1" s="152" t="s">
        <v>1583</v>
      </c>
      <c r="N1" s="1161"/>
      <c r="P1" s="1103"/>
      <c r="AC1" s="149"/>
      <c r="AD1" s="149"/>
      <c r="AE1" s="149"/>
      <c r="AF1" s="149"/>
      <c r="AG1" s="149"/>
      <c r="AH1" s="149"/>
      <c r="AI1" s="149"/>
    </row>
    <row r="2" spans="4:35" ht="10.5" customHeight="1">
      <c r="D2" s="1080"/>
      <c r="F2" s="1077"/>
      <c r="G2" s="1081" t="s">
        <v>1584</v>
      </c>
      <c r="P2" s="1162"/>
      <c r="R2" s="1163"/>
      <c r="AC2" s="149"/>
      <c r="AD2" s="149"/>
      <c r="AE2" s="149"/>
      <c r="AF2" s="149"/>
      <c r="AG2" s="149"/>
      <c r="AH2" s="149"/>
      <c r="AI2" s="149"/>
    </row>
    <row r="3" spans="2:35" ht="9" customHeight="1">
      <c r="B3" s="152" t="s">
        <v>1585</v>
      </c>
      <c r="C3" s="1077"/>
      <c r="D3" s="1078"/>
      <c r="E3" s="1078"/>
      <c r="G3" s="1082" t="s">
        <v>1586</v>
      </c>
      <c r="L3" s="145"/>
      <c r="O3" s="1163"/>
      <c r="P3" s="1161"/>
      <c r="Q3" s="1161"/>
      <c r="R3" s="1161"/>
      <c r="AC3" s="149"/>
      <c r="AD3" s="149"/>
      <c r="AE3" s="149"/>
      <c r="AF3" s="149"/>
      <c r="AG3" s="149"/>
      <c r="AH3" s="149"/>
      <c r="AI3" s="149"/>
    </row>
    <row r="4" spans="1:35" ht="12.75" customHeight="1">
      <c r="A4" s="149"/>
      <c r="B4" s="1083"/>
      <c r="C4" s="1084"/>
      <c r="D4" s="1085"/>
      <c r="E4" s="1086"/>
      <c r="F4" s="1087"/>
      <c r="G4" s="1083"/>
      <c r="H4" s="1083"/>
      <c r="I4" s="1083"/>
      <c r="J4" s="1088" t="s">
        <v>1587</v>
      </c>
      <c r="K4" s="1089" t="s">
        <v>1588</v>
      </c>
      <c r="L4" s="1090"/>
      <c r="M4" s="149"/>
      <c r="O4" s="1164"/>
      <c r="P4" s="1163"/>
      <c r="Q4" s="1163"/>
      <c r="R4" s="1163"/>
      <c r="V4" s="1091"/>
      <c r="W4" s="1091"/>
      <c r="X4" s="1092"/>
      <c r="Y4" s="1092"/>
      <c r="Z4" s="1092"/>
      <c r="AA4" s="1092"/>
      <c r="AC4" s="149"/>
      <c r="AD4" s="149"/>
      <c r="AE4" s="1092"/>
      <c r="AF4" s="1092"/>
      <c r="AG4" s="1079"/>
      <c r="AH4" s="149"/>
      <c r="AI4" s="149"/>
    </row>
    <row r="5" spans="1:35" ht="9" customHeight="1">
      <c r="A5" s="149"/>
      <c r="B5" s="145"/>
      <c r="C5" s="145"/>
      <c r="D5" s="145"/>
      <c r="E5" s="1093"/>
      <c r="F5" s="147"/>
      <c r="G5" s="145"/>
      <c r="H5" s="145"/>
      <c r="I5" s="145"/>
      <c r="J5" s="1094" t="s">
        <v>41</v>
      </c>
      <c r="K5" s="1095" t="s">
        <v>1589</v>
      </c>
      <c r="L5" s="1095"/>
      <c r="M5" s="149"/>
      <c r="V5" s="1091"/>
      <c r="W5" s="1091"/>
      <c r="X5" s="1092"/>
      <c r="Y5" s="1092"/>
      <c r="Z5" s="1092"/>
      <c r="AA5" s="1092"/>
      <c r="AC5" s="149"/>
      <c r="AD5" s="149"/>
      <c r="AE5" s="1092"/>
      <c r="AF5" s="1092"/>
      <c r="AG5" s="1096"/>
      <c r="AH5" s="149"/>
      <c r="AI5" s="149"/>
    </row>
    <row r="6" spans="2:35" ht="10.5" customHeight="1">
      <c r="B6" s="149" t="s">
        <v>1590</v>
      </c>
      <c r="C6" s="149"/>
      <c r="D6" s="149"/>
      <c r="E6" s="1097"/>
      <c r="F6" s="1098" t="s">
        <v>1591</v>
      </c>
      <c r="G6" s="149"/>
      <c r="J6" s="1099">
        <v>2106</v>
      </c>
      <c r="K6" s="1100">
        <v>1026</v>
      </c>
      <c r="L6" s="1100"/>
      <c r="Q6" s="1097"/>
      <c r="R6" s="1097"/>
      <c r="V6" s="1091"/>
      <c r="W6" s="1091"/>
      <c r="X6" s="1092"/>
      <c r="AA6" s="1092"/>
      <c r="AB6" s="1097"/>
      <c r="AC6" s="149"/>
      <c r="AD6" s="149"/>
      <c r="AE6" s="149"/>
      <c r="AF6" s="149"/>
      <c r="AG6" s="1079"/>
      <c r="AH6" s="149"/>
      <c r="AI6" s="149"/>
    </row>
    <row r="7" spans="2:35" ht="10.5" customHeight="1">
      <c r="B7" s="152" t="s">
        <v>1592</v>
      </c>
      <c r="C7" s="1102"/>
      <c r="D7" s="1102"/>
      <c r="E7" s="1102"/>
      <c r="F7" s="1081" t="s">
        <v>1593</v>
      </c>
      <c r="G7" s="1103"/>
      <c r="H7" s="152"/>
      <c r="I7" s="152"/>
      <c r="J7" s="1076">
        <v>271</v>
      </c>
      <c r="K7" s="1104">
        <v>128</v>
      </c>
      <c r="L7" s="1105"/>
      <c r="P7" s="1097"/>
      <c r="Q7" s="1079"/>
      <c r="R7" s="1165"/>
      <c r="S7" s="1165"/>
      <c r="V7" s="1091"/>
      <c r="W7" s="1091"/>
      <c r="X7" s="1092"/>
      <c r="Y7" s="1097"/>
      <c r="Z7" s="1097"/>
      <c r="AA7" s="1092"/>
      <c r="AB7" s="1097"/>
      <c r="AC7" s="149"/>
      <c r="AD7" s="1097"/>
      <c r="AE7" s="149"/>
      <c r="AF7" s="149"/>
      <c r="AG7" s="1079"/>
      <c r="AH7" s="149"/>
      <c r="AI7" s="149"/>
    </row>
    <row r="8" spans="2:35" ht="10.5" customHeight="1">
      <c r="B8" s="144" t="s">
        <v>1594</v>
      </c>
      <c r="C8" s="1099"/>
      <c r="D8" s="1099"/>
      <c r="E8" s="1099"/>
      <c r="F8" s="1098" t="s">
        <v>1595</v>
      </c>
      <c r="J8" s="1099">
        <v>6</v>
      </c>
      <c r="K8" s="1105">
        <v>1</v>
      </c>
      <c r="L8" s="1105"/>
      <c r="P8" s="1097"/>
      <c r="Q8" s="1079"/>
      <c r="R8" s="1165"/>
      <c r="S8" s="1165"/>
      <c r="W8" s="1106"/>
      <c r="AA8" s="150"/>
      <c r="AB8" s="1079"/>
      <c r="AC8" s="149"/>
      <c r="AD8" s="149"/>
      <c r="AE8" s="149"/>
      <c r="AF8" s="149"/>
      <c r="AG8" s="1079"/>
      <c r="AH8" s="149"/>
      <c r="AI8" s="149"/>
    </row>
    <row r="9" spans="2:35" ht="10.5" customHeight="1">
      <c r="B9" s="144" t="s">
        <v>1596</v>
      </c>
      <c r="C9" s="1099"/>
      <c r="D9" s="1099"/>
      <c r="E9" s="1099"/>
      <c r="F9" s="1098" t="s">
        <v>1597</v>
      </c>
      <c r="J9" s="1099">
        <v>3</v>
      </c>
      <c r="K9" s="1105">
        <v>3</v>
      </c>
      <c r="L9" s="1105"/>
      <c r="P9" s="1097"/>
      <c r="Q9" s="1079"/>
      <c r="R9" s="1165"/>
      <c r="S9" s="1165"/>
      <c r="W9" s="1106"/>
      <c r="AA9" s="150"/>
      <c r="AB9" s="1079"/>
      <c r="AC9" s="149"/>
      <c r="AD9" s="1097"/>
      <c r="AE9" s="149"/>
      <c r="AF9" s="149"/>
      <c r="AG9" s="1079"/>
      <c r="AH9" s="149"/>
      <c r="AI9" s="149"/>
    </row>
    <row r="10" spans="2:35" ht="10.5" customHeight="1">
      <c r="B10" s="144" t="s">
        <v>1598</v>
      </c>
      <c r="C10" s="1099"/>
      <c r="D10" s="1099"/>
      <c r="E10" s="1099"/>
      <c r="F10" s="1098" t="s">
        <v>1599</v>
      </c>
      <c r="J10" s="1099">
        <v>13</v>
      </c>
      <c r="K10" s="1105">
        <v>9</v>
      </c>
      <c r="L10" s="1105"/>
      <c r="P10" s="1097"/>
      <c r="Q10" s="1079"/>
      <c r="R10" s="1165"/>
      <c r="S10" s="1165"/>
      <c r="W10" s="1106"/>
      <c r="AA10" s="150"/>
      <c r="AB10" s="1079"/>
      <c r="AC10" s="149"/>
      <c r="AD10" s="149"/>
      <c r="AE10" s="149"/>
      <c r="AF10" s="149"/>
      <c r="AG10" s="1079"/>
      <c r="AH10" s="149"/>
      <c r="AI10" s="149"/>
    </row>
    <row r="11" spans="2:35" ht="10.5" customHeight="1">
      <c r="B11" s="144" t="s">
        <v>1600</v>
      </c>
      <c r="C11" s="1099"/>
      <c r="D11" s="1099"/>
      <c r="E11" s="1099"/>
      <c r="F11" s="1098" t="s">
        <v>1601</v>
      </c>
      <c r="J11" s="1099">
        <v>15</v>
      </c>
      <c r="K11" s="1105">
        <v>9</v>
      </c>
      <c r="L11" s="1105"/>
      <c r="P11" s="1097"/>
      <c r="Q11" s="1079"/>
      <c r="R11" s="1165"/>
      <c r="S11" s="1165"/>
      <c r="W11" s="1106"/>
      <c r="AA11" s="150"/>
      <c r="AB11" s="1079"/>
      <c r="AC11" s="149"/>
      <c r="AD11" s="1097"/>
      <c r="AE11" s="149"/>
      <c r="AF11" s="149"/>
      <c r="AG11" s="1079"/>
      <c r="AH11" s="149"/>
      <c r="AI11" s="149"/>
    </row>
    <row r="12" spans="2:35" ht="10.5" customHeight="1">
      <c r="B12" s="144" t="s">
        <v>1602</v>
      </c>
      <c r="C12" s="1099"/>
      <c r="D12" s="1099"/>
      <c r="E12" s="1099"/>
      <c r="F12" s="1098" t="s">
        <v>1603</v>
      </c>
      <c r="J12" s="1099">
        <v>2</v>
      </c>
      <c r="K12" s="1105">
        <v>0</v>
      </c>
      <c r="L12" s="1105"/>
      <c r="P12" s="1097"/>
      <c r="Q12" s="1079"/>
      <c r="R12" s="1165"/>
      <c r="S12" s="1165"/>
      <c r="W12" s="1106"/>
      <c r="AA12" s="150"/>
      <c r="AB12" s="1079"/>
      <c r="AC12" s="149"/>
      <c r="AD12" s="149"/>
      <c r="AE12" s="149"/>
      <c r="AF12" s="149"/>
      <c r="AG12" s="1079"/>
      <c r="AH12" s="149"/>
      <c r="AI12" s="149"/>
    </row>
    <row r="13" spans="2:35" ht="10.5" customHeight="1">
      <c r="B13" s="1107" t="s">
        <v>1604</v>
      </c>
      <c r="C13" s="1107"/>
      <c r="D13" s="1107"/>
      <c r="E13" s="1107"/>
      <c r="F13" s="1098" t="s">
        <v>1605</v>
      </c>
      <c r="J13" s="1099">
        <v>112</v>
      </c>
      <c r="K13" s="1105">
        <v>53</v>
      </c>
      <c r="L13" s="1105"/>
      <c r="P13" s="1097"/>
      <c r="Q13" s="1079"/>
      <c r="R13" s="1079"/>
      <c r="S13" s="1079"/>
      <c r="W13" s="1106"/>
      <c r="AA13" s="150"/>
      <c r="AB13" s="1079"/>
      <c r="AC13" s="149"/>
      <c r="AD13" s="149"/>
      <c r="AE13" s="149"/>
      <c r="AF13" s="149"/>
      <c r="AG13" s="1079"/>
      <c r="AH13" s="149"/>
      <c r="AI13" s="149"/>
    </row>
    <row r="14" spans="2:35" ht="10.5" customHeight="1">
      <c r="B14" s="144" t="s">
        <v>1606</v>
      </c>
      <c r="D14" s="1098"/>
      <c r="E14" s="1099"/>
      <c r="F14" s="1098" t="s">
        <v>1607</v>
      </c>
      <c r="J14" s="1099">
        <v>64</v>
      </c>
      <c r="K14" s="1105">
        <v>32</v>
      </c>
      <c r="L14" s="1105"/>
      <c r="P14" s="1097"/>
      <c r="Q14" s="1079"/>
      <c r="R14" s="1165"/>
      <c r="S14" s="1165"/>
      <c r="W14" s="1106"/>
      <c r="AA14" s="150"/>
      <c r="AB14" s="1079"/>
      <c r="AC14" s="149"/>
      <c r="AD14" s="149"/>
      <c r="AE14" s="149"/>
      <c r="AF14" s="149"/>
      <c r="AG14" s="1079"/>
      <c r="AH14" s="149"/>
      <c r="AI14" s="149"/>
    </row>
    <row r="15" spans="2:35" ht="10.5" customHeight="1">
      <c r="B15" s="144" t="s">
        <v>1608</v>
      </c>
      <c r="D15" s="1098"/>
      <c r="E15" s="1099"/>
      <c r="F15" s="1098" t="s">
        <v>1609</v>
      </c>
      <c r="J15" s="1099">
        <v>56</v>
      </c>
      <c r="K15" s="1105">
        <v>21</v>
      </c>
      <c r="L15" s="1105"/>
      <c r="P15" s="1097"/>
      <c r="Q15" s="1079"/>
      <c r="R15" s="1165"/>
      <c r="S15" s="1165"/>
      <c r="W15" s="1106"/>
      <c r="AA15" s="150"/>
      <c r="AB15" s="1079"/>
      <c r="AC15" s="149"/>
      <c r="AD15" s="1097"/>
      <c r="AE15" s="149"/>
      <c r="AF15" s="149"/>
      <c r="AG15" s="1079"/>
      <c r="AH15" s="149"/>
      <c r="AI15" s="149"/>
    </row>
    <row r="16" spans="2:35" ht="10.5" customHeight="1">
      <c r="B16" s="152" t="s">
        <v>1610</v>
      </c>
      <c r="C16" s="152"/>
      <c r="D16" s="1081"/>
      <c r="E16" s="1076"/>
      <c r="F16" s="1098"/>
      <c r="J16" s="1099">
        <v>406</v>
      </c>
      <c r="K16" s="1105">
        <v>199</v>
      </c>
      <c r="L16" s="1105"/>
      <c r="P16" s="1097"/>
      <c r="Q16" s="1079"/>
      <c r="R16" s="1079"/>
      <c r="S16" s="1079"/>
      <c r="W16" s="1106"/>
      <c r="AA16" s="150"/>
      <c r="AB16" s="1079"/>
      <c r="AC16" s="149"/>
      <c r="AD16" s="1097"/>
      <c r="AE16" s="149"/>
      <c r="AF16" s="149"/>
      <c r="AG16" s="1079"/>
      <c r="AH16" s="149"/>
      <c r="AI16" s="149"/>
    </row>
    <row r="17" spans="2:35" ht="10.5" customHeight="1">
      <c r="B17" s="152" t="s">
        <v>1611</v>
      </c>
      <c r="C17" s="152"/>
      <c r="D17" s="1081"/>
      <c r="E17" s="1076"/>
      <c r="F17" s="1081" t="s">
        <v>1612</v>
      </c>
      <c r="G17" s="152"/>
      <c r="H17" s="152"/>
      <c r="I17" s="152"/>
      <c r="J17" s="1076">
        <v>32</v>
      </c>
      <c r="K17" s="1104">
        <v>8</v>
      </c>
      <c r="L17" s="1105"/>
      <c r="P17" s="1097"/>
      <c r="Q17" s="1079"/>
      <c r="R17" s="1165"/>
      <c r="S17" s="1165"/>
      <c r="W17" s="1106"/>
      <c r="AA17" s="150"/>
      <c r="AB17" s="1079"/>
      <c r="AC17" s="149"/>
      <c r="AD17" s="149"/>
      <c r="AE17" s="149"/>
      <c r="AF17" s="149"/>
      <c r="AG17" s="1079"/>
      <c r="AH17" s="149"/>
      <c r="AI17" s="149"/>
    </row>
    <row r="18" spans="2:35" ht="10.5" customHeight="1">
      <c r="B18" s="144" t="s">
        <v>1613</v>
      </c>
      <c r="D18" s="1098"/>
      <c r="E18" s="1099"/>
      <c r="F18" s="1098" t="s">
        <v>1614</v>
      </c>
      <c r="J18" s="1099"/>
      <c r="K18" s="1105"/>
      <c r="L18" s="1105"/>
      <c r="P18" s="1097"/>
      <c r="Q18" s="1079"/>
      <c r="R18" s="1165"/>
      <c r="S18" s="1165"/>
      <c r="W18" s="1106"/>
      <c r="AA18" s="150"/>
      <c r="AB18" s="1079"/>
      <c r="AC18" s="149"/>
      <c r="AD18" s="149"/>
      <c r="AE18" s="149"/>
      <c r="AF18" s="149"/>
      <c r="AG18" s="1079"/>
      <c r="AH18" s="149"/>
      <c r="AI18" s="149"/>
    </row>
    <row r="19" spans="2:35" ht="10.5" customHeight="1">
      <c r="B19" s="144" t="s">
        <v>1615</v>
      </c>
      <c r="D19" s="1098"/>
      <c r="E19" s="1099"/>
      <c r="F19" s="1098" t="s">
        <v>1616</v>
      </c>
      <c r="J19" s="1099">
        <v>9</v>
      </c>
      <c r="K19" s="1105"/>
      <c r="L19" s="1105"/>
      <c r="P19" s="1097"/>
      <c r="Q19" s="1079"/>
      <c r="R19" s="1079"/>
      <c r="S19" s="1079"/>
      <c r="W19" s="1106"/>
      <c r="AA19" s="150"/>
      <c r="AB19" s="1079"/>
      <c r="AC19" s="149"/>
      <c r="AD19" s="149"/>
      <c r="AE19" s="149"/>
      <c r="AF19" s="149"/>
      <c r="AG19" s="1079"/>
      <c r="AH19" s="149"/>
      <c r="AI19" s="149"/>
    </row>
    <row r="20" spans="2:35" ht="10.5" customHeight="1">
      <c r="B20" s="144" t="s">
        <v>1617</v>
      </c>
      <c r="D20" s="1098"/>
      <c r="E20" s="1099"/>
      <c r="F20" s="1098" t="s">
        <v>1618</v>
      </c>
      <c r="J20" s="1099">
        <v>8</v>
      </c>
      <c r="K20" s="1105">
        <v>1</v>
      </c>
      <c r="L20" s="1105"/>
      <c r="P20" s="1097"/>
      <c r="Q20" s="1079"/>
      <c r="R20" s="1165"/>
      <c r="S20" s="1165"/>
      <c r="W20" s="1106"/>
      <c r="AA20" s="150"/>
      <c r="AB20" s="1079"/>
      <c r="AC20" s="149"/>
      <c r="AD20" s="149"/>
      <c r="AE20" s="149"/>
      <c r="AF20" s="149"/>
      <c r="AG20" s="1079"/>
      <c r="AH20" s="149"/>
      <c r="AI20" s="149"/>
    </row>
    <row r="21" spans="2:35" ht="10.5" customHeight="1">
      <c r="B21" s="144" t="s">
        <v>1619</v>
      </c>
      <c r="D21" s="1098"/>
      <c r="E21" s="1099"/>
      <c r="F21" s="1098" t="s">
        <v>1620</v>
      </c>
      <c r="J21" s="1099"/>
      <c r="K21" s="1105"/>
      <c r="L21" s="1105"/>
      <c r="P21" s="1097"/>
      <c r="Q21" s="1079"/>
      <c r="R21" s="1165"/>
      <c r="S21" s="1165"/>
      <c r="W21" s="1106"/>
      <c r="AA21" s="150"/>
      <c r="AB21" s="1079"/>
      <c r="AC21" s="149"/>
      <c r="AD21" s="149"/>
      <c r="AE21" s="149"/>
      <c r="AF21" s="149"/>
      <c r="AG21" s="149"/>
      <c r="AH21" s="149"/>
      <c r="AI21" s="149"/>
    </row>
    <row r="22" spans="2:35" ht="10.5" customHeight="1">
      <c r="B22" s="144" t="s">
        <v>1621</v>
      </c>
      <c r="D22" s="1098"/>
      <c r="E22" s="1099"/>
      <c r="F22" s="1098" t="s">
        <v>1622</v>
      </c>
      <c r="J22" s="1099">
        <v>15</v>
      </c>
      <c r="K22" s="1105">
        <v>7</v>
      </c>
      <c r="L22" s="1105"/>
      <c r="P22" s="1097"/>
      <c r="Q22" s="1079"/>
      <c r="R22" s="1165"/>
      <c r="S22" s="1165"/>
      <c r="W22" s="1106"/>
      <c r="AA22" s="150"/>
      <c r="AB22" s="1079"/>
      <c r="AC22" s="149"/>
      <c r="AD22" s="1103"/>
      <c r="AE22" s="1103"/>
      <c r="AF22" s="149"/>
      <c r="AG22" s="149"/>
      <c r="AH22" s="149"/>
      <c r="AI22" s="149"/>
    </row>
    <row r="23" spans="2:35" ht="10.5" customHeight="1">
      <c r="B23" s="152" t="s">
        <v>1623</v>
      </c>
      <c r="C23" s="152"/>
      <c r="D23" s="1081"/>
      <c r="E23" s="1076"/>
      <c r="F23" s="1081" t="s">
        <v>1624</v>
      </c>
      <c r="G23" s="152"/>
      <c r="H23" s="152"/>
      <c r="I23" s="152"/>
      <c r="J23" s="1076">
        <v>1971</v>
      </c>
      <c r="K23" s="1104">
        <v>955</v>
      </c>
      <c r="L23" s="1105"/>
      <c r="P23" s="1097"/>
      <c r="Q23" s="1079"/>
      <c r="R23" s="1165"/>
      <c r="S23" s="1165"/>
      <c r="W23" s="1106"/>
      <c r="AA23" s="150"/>
      <c r="AB23" s="1079"/>
      <c r="AC23" s="149"/>
      <c r="AD23" s="149"/>
      <c r="AE23" s="149"/>
      <c r="AF23" s="149"/>
      <c r="AG23" s="1079"/>
      <c r="AH23" s="149"/>
      <c r="AI23" s="149"/>
    </row>
    <row r="24" spans="2:35" ht="10.5" customHeight="1">
      <c r="B24" s="144" t="s">
        <v>1625</v>
      </c>
      <c r="D24" s="1098"/>
      <c r="E24" s="1099"/>
      <c r="F24" s="1098" t="s">
        <v>1626</v>
      </c>
      <c r="L24" s="1105"/>
      <c r="P24" s="1097"/>
      <c r="Q24" s="1079"/>
      <c r="R24" s="1165"/>
      <c r="S24" s="1165"/>
      <c r="W24" s="1106"/>
      <c r="AA24" s="150"/>
      <c r="AB24" s="1079"/>
      <c r="AC24" s="149"/>
      <c r="AD24" s="149"/>
      <c r="AE24" s="149"/>
      <c r="AF24" s="150"/>
      <c r="AG24" s="150"/>
      <c r="AH24" s="149"/>
      <c r="AI24" s="149"/>
    </row>
    <row r="25" spans="3:35" ht="10.5" customHeight="1">
      <c r="C25" s="1099" t="s">
        <v>1627</v>
      </c>
      <c r="D25" s="1098"/>
      <c r="E25" s="1099"/>
      <c r="F25" s="1108" t="s">
        <v>1627</v>
      </c>
      <c r="J25" s="1099">
        <v>213</v>
      </c>
      <c r="K25" s="1105">
        <v>94</v>
      </c>
      <c r="L25" s="1105"/>
      <c r="O25" s="1079"/>
      <c r="P25" s="1097"/>
      <c r="Q25" s="1079"/>
      <c r="R25" s="1079"/>
      <c r="S25" s="1079"/>
      <c r="V25" s="1103"/>
      <c r="W25" s="1109"/>
      <c r="X25" s="1102"/>
      <c r="Y25" s="1103"/>
      <c r="Z25" s="1103"/>
      <c r="AA25" s="1110"/>
      <c r="AB25" s="1102"/>
      <c r="AC25" s="149"/>
      <c r="AD25" s="149"/>
      <c r="AE25" s="149"/>
      <c r="AF25" s="149"/>
      <c r="AG25" s="149"/>
      <c r="AH25" s="149"/>
      <c r="AI25" s="149"/>
    </row>
    <row r="26" spans="3:35" ht="10.5" customHeight="1">
      <c r="C26" s="1099" t="s">
        <v>1628</v>
      </c>
      <c r="D26" s="1108"/>
      <c r="E26" s="1099"/>
      <c r="F26" s="1108" t="s">
        <v>1628</v>
      </c>
      <c r="J26" s="1099">
        <v>960</v>
      </c>
      <c r="K26" s="1105">
        <v>485</v>
      </c>
      <c r="L26" s="1105"/>
      <c r="O26" s="1079"/>
      <c r="P26" s="1096"/>
      <c r="Q26" s="1079"/>
      <c r="R26" s="1165"/>
      <c r="S26" s="1165"/>
      <c r="V26" s="1103"/>
      <c r="W26" s="1103"/>
      <c r="X26" s="1102"/>
      <c r="Y26" s="1103"/>
      <c r="Z26" s="1103"/>
      <c r="AA26" s="1103"/>
      <c r="AB26" s="1103"/>
      <c r="AC26" s="149"/>
      <c r="AD26" s="149"/>
      <c r="AE26" s="149"/>
      <c r="AF26" s="149"/>
      <c r="AG26" s="149"/>
      <c r="AH26" s="149"/>
      <c r="AI26" s="149"/>
    </row>
    <row r="27" spans="3:35" ht="10.5" customHeight="1">
      <c r="C27" s="1099" t="s">
        <v>1629</v>
      </c>
      <c r="D27" s="1108"/>
      <c r="E27" s="1099"/>
      <c r="F27" s="1108" t="s">
        <v>1629</v>
      </c>
      <c r="J27" s="1099">
        <v>515</v>
      </c>
      <c r="K27" s="1105">
        <v>265</v>
      </c>
      <c r="L27" s="1105"/>
      <c r="O27" s="1079"/>
      <c r="P27" s="1096"/>
      <c r="Q27" s="1079"/>
      <c r="R27" s="1165"/>
      <c r="S27" s="1165"/>
      <c r="AC27" s="149"/>
      <c r="AD27" s="149"/>
      <c r="AE27" s="149"/>
      <c r="AF27" s="149"/>
      <c r="AG27" s="149"/>
      <c r="AH27" s="149"/>
      <c r="AI27" s="149"/>
    </row>
    <row r="28" spans="2:35" ht="10.5" customHeight="1">
      <c r="B28" s="145"/>
      <c r="C28" s="1111" t="s">
        <v>1630</v>
      </c>
      <c r="D28" s="1112"/>
      <c r="E28" s="1111"/>
      <c r="F28" s="1112" t="s">
        <v>1630</v>
      </c>
      <c r="G28" s="145"/>
      <c r="H28" s="145"/>
      <c r="I28" s="145"/>
      <c r="J28" s="1111">
        <v>283</v>
      </c>
      <c r="K28" s="1113">
        <v>111</v>
      </c>
      <c r="L28" s="1113"/>
      <c r="O28" s="1079"/>
      <c r="P28" s="1096"/>
      <c r="Q28" s="1079"/>
      <c r="R28" s="1165"/>
      <c r="S28" s="1165"/>
      <c r="AC28" s="149"/>
      <c r="AD28" s="149"/>
      <c r="AE28" s="149"/>
      <c r="AF28" s="149"/>
      <c r="AG28" s="149"/>
      <c r="AH28" s="149"/>
      <c r="AI28" s="149"/>
    </row>
    <row r="29" spans="2:35" ht="4.5" customHeight="1">
      <c r="B29" s="149"/>
      <c r="C29" s="1079"/>
      <c r="D29" s="1096"/>
      <c r="E29" s="1079"/>
      <c r="F29" s="1096"/>
      <c r="G29" s="149"/>
      <c r="H29" s="149"/>
      <c r="I29" s="149"/>
      <c r="J29" s="1079"/>
      <c r="K29" s="1114"/>
      <c r="L29" s="1114"/>
      <c r="O29" s="1079"/>
      <c r="P29" s="1096"/>
      <c r="Q29" s="1079"/>
      <c r="R29" s="1079"/>
      <c r="S29" s="1079"/>
      <c r="AC29" s="149"/>
      <c r="AD29" s="149"/>
      <c r="AE29" s="149"/>
      <c r="AF29" s="149"/>
      <c r="AG29" s="149"/>
      <c r="AH29" s="149"/>
      <c r="AI29" s="149"/>
    </row>
    <row r="30" spans="2:35" ht="11.25">
      <c r="B30" s="152" t="s">
        <v>1631</v>
      </c>
      <c r="D30" s="1115"/>
      <c r="F30" s="1082" t="s">
        <v>1632</v>
      </c>
      <c r="J30" s="1078" t="s">
        <v>1633</v>
      </c>
      <c r="AC30" s="149"/>
      <c r="AD30" s="149"/>
      <c r="AE30" s="149"/>
      <c r="AF30" s="149"/>
      <c r="AG30" s="149"/>
      <c r="AH30" s="149"/>
      <c r="AI30" s="149"/>
    </row>
    <row r="31" spans="8:35" ht="3" customHeight="1" hidden="1">
      <c r="H31" s="144" t="s">
        <v>1634</v>
      </c>
      <c r="AC31" s="149"/>
      <c r="AD31" s="149"/>
      <c r="AE31" s="149"/>
      <c r="AF31" s="149"/>
      <c r="AG31" s="149"/>
      <c r="AH31" s="149"/>
      <c r="AI31" s="149"/>
    </row>
    <row r="32" spans="1:35" ht="9" customHeight="1">
      <c r="A32" s="149"/>
      <c r="B32" s="1116" t="s">
        <v>1635</v>
      </c>
      <c r="C32" s="1116" t="s">
        <v>1636</v>
      </c>
      <c r="D32" s="1117" t="s">
        <v>971</v>
      </c>
      <c r="E32" s="1118" t="s">
        <v>972</v>
      </c>
      <c r="F32" s="1119"/>
      <c r="G32" s="1117" t="s">
        <v>1637</v>
      </c>
      <c r="H32" s="146" t="s">
        <v>1638</v>
      </c>
      <c r="I32" s="149"/>
      <c r="J32" s="1082" t="s">
        <v>1639</v>
      </c>
      <c r="AC32" s="149"/>
      <c r="AD32" s="149"/>
      <c r="AE32" s="149"/>
      <c r="AF32" s="149"/>
      <c r="AG32" s="149"/>
      <c r="AH32" s="149"/>
      <c r="AI32" s="149"/>
    </row>
    <row r="33" spans="1:35" ht="6.75" customHeight="1">
      <c r="A33" s="149"/>
      <c r="B33" s="1120"/>
      <c r="C33" s="1120"/>
      <c r="D33" s="1121"/>
      <c r="E33" s="1122"/>
      <c r="F33" s="1123"/>
      <c r="G33" s="1121"/>
      <c r="H33" s="153" t="s">
        <v>1640</v>
      </c>
      <c r="I33" s="149"/>
      <c r="AC33" s="149"/>
      <c r="AD33" s="149"/>
      <c r="AE33" s="149"/>
      <c r="AF33" s="149"/>
      <c r="AG33" s="149"/>
      <c r="AH33" s="149"/>
      <c r="AI33" s="149"/>
    </row>
    <row r="34" spans="1:35" ht="11.25">
      <c r="A34" s="149"/>
      <c r="B34" s="1120"/>
      <c r="C34" s="1120"/>
      <c r="D34" s="1121"/>
      <c r="E34" s="153" t="s">
        <v>1587</v>
      </c>
      <c r="F34" s="146" t="s">
        <v>1641</v>
      </c>
      <c r="G34" s="1121"/>
      <c r="H34" s="1124" t="s">
        <v>1642</v>
      </c>
      <c r="I34" s="149"/>
      <c r="J34" s="1083"/>
      <c r="K34" s="1125" t="s">
        <v>1643</v>
      </c>
      <c r="L34" s="1125" t="s">
        <v>972</v>
      </c>
      <c r="M34" s="1126" t="s">
        <v>1644</v>
      </c>
      <c r="AC34" s="149"/>
      <c r="AD34" s="149"/>
      <c r="AE34" s="149"/>
      <c r="AF34" s="149"/>
      <c r="AG34" s="149"/>
      <c r="AH34" s="149"/>
      <c r="AI34" s="149"/>
    </row>
    <row r="35" spans="1:13" ht="11.25">
      <c r="A35" s="149"/>
      <c r="B35" s="1127"/>
      <c r="C35" s="1127"/>
      <c r="D35" s="1128"/>
      <c r="E35" s="1101" t="s">
        <v>332</v>
      </c>
      <c r="F35" s="1101" t="s">
        <v>1645</v>
      </c>
      <c r="G35" s="1128"/>
      <c r="H35" s="1101" t="s">
        <v>1646</v>
      </c>
      <c r="I35" s="149"/>
      <c r="J35" s="145"/>
      <c r="K35" s="1129"/>
      <c r="L35" s="1129"/>
      <c r="M35" s="1130" t="s">
        <v>1647</v>
      </c>
    </row>
    <row r="36" spans="2:13" ht="9.75" customHeight="1">
      <c r="B36" s="144" t="s">
        <v>1648</v>
      </c>
      <c r="C36" s="1131" t="s">
        <v>626</v>
      </c>
      <c r="D36" s="144">
        <v>44</v>
      </c>
      <c r="E36" s="144">
        <v>58</v>
      </c>
      <c r="F36" s="144">
        <v>26</v>
      </c>
      <c r="G36" s="148">
        <f aca="true" t="shared" si="0" ref="G36:G54">E36/D36*100</f>
        <v>131.8181818181818</v>
      </c>
      <c r="H36" s="1105">
        <f aca="true" t="shared" si="1" ref="H36:H54">E36-D36</f>
        <v>14</v>
      </c>
      <c r="J36" s="152" t="s">
        <v>1649</v>
      </c>
      <c r="K36" s="1104">
        <v>927</v>
      </c>
      <c r="L36" s="1104">
        <v>1971</v>
      </c>
      <c r="M36" s="1076">
        <f>L36-K36</f>
        <v>1044</v>
      </c>
    </row>
    <row r="37" spans="2:13" ht="9.75" customHeight="1">
      <c r="B37" s="144" t="s">
        <v>1650</v>
      </c>
      <c r="C37" s="1131" t="s">
        <v>627</v>
      </c>
      <c r="D37" s="144">
        <v>48</v>
      </c>
      <c r="E37" s="144">
        <v>49</v>
      </c>
      <c r="F37" s="144">
        <v>27</v>
      </c>
      <c r="G37" s="148">
        <f t="shared" si="0"/>
        <v>102.08333333333333</v>
      </c>
      <c r="H37" s="1105">
        <f t="shared" si="1"/>
        <v>1</v>
      </c>
      <c r="J37" s="1098" t="s">
        <v>1651</v>
      </c>
      <c r="K37" s="1105"/>
      <c r="L37" s="1105"/>
      <c r="M37" s="1099"/>
    </row>
    <row r="38" spans="2:13" ht="9.75" customHeight="1">
      <c r="B38" s="144" t="s">
        <v>1652</v>
      </c>
      <c r="C38" s="1131" t="s">
        <v>628</v>
      </c>
      <c r="D38" s="144">
        <v>32</v>
      </c>
      <c r="E38" s="144">
        <v>31</v>
      </c>
      <c r="F38" s="144">
        <v>14</v>
      </c>
      <c r="G38" s="148">
        <f t="shared" si="0"/>
        <v>96.875</v>
      </c>
      <c r="H38" s="1105">
        <f t="shared" si="1"/>
        <v>-1</v>
      </c>
      <c r="J38" s="144" t="s">
        <v>1588</v>
      </c>
      <c r="K38" s="1105">
        <v>458</v>
      </c>
      <c r="L38" s="1105">
        <v>955</v>
      </c>
      <c r="M38" s="1099">
        <f>L38-K38</f>
        <v>497</v>
      </c>
    </row>
    <row r="39" spans="2:13" ht="9.75" customHeight="1">
      <c r="B39" s="144" t="s">
        <v>1653</v>
      </c>
      <c r="C39" s="1131" t="s">
        <v>629</v>
      </c>
      <c r="D39" s="144">
        <v>45</v>
      </c>
      <c r="E39" s="144">
        <v>129</v>
      </c>
      <c r="F39" s="144">
        <v>60</v>
      </c>
      <c r="G39" s="148">
        <f t="shared" si="0"/>
        <v>286.6666666666667</v>
      </c>
      <c r="H39" s="1105">
        <f t="shared" si="1"/>
        <v>84</v>
      </c>
      <c r="J39" s="1098" t="s">
        <v>1589</v>
      </c>
      <c r="K39" s="1105"/>
      <c r="L39" s="1105"/>
      <c r="M39" s="1099"/>
    </row>
    <row r="40" spans="2:13" ht="9.75" customHeight="1">
      <c r="B40" s="144" t="s">
        <v>1654</v>
      </c>
      <c r="C40" s="1131" t="s">
        <v>630</v>
      </c>
      <c r="D40" s="144">
        <v>39</v>
      </c>
      <c r="E40" s="144">
        <v>193</v>
      </c>
      <c r="F40" s="144">
        <v>90</v>
      </c>
      <c r="G40" s="148">
        <f t="shared" si="0"/>
        <v>494.8717948717949</v>
      </c>
      <c r="H40" s="1105">
        <f t="shared" si="1"/>
        <v>154</v>
      </c>
      <c r="J40" s="144" t="s">
        <v>1655</v>
      </c>
      <c r="K40" s="1105"/>
      <c r="L40" s="1105"/>
      <c r="M40" s="1099"/>
    </row>
    <row r="41" spans="2:13" ht="9.75" customHeight="1">
      <c r="B41" s="144" t="s">
        <v>1656</v>
      </c>
      <c r="C41" s="1131" t="s">
        <v>631</v>
      </c>
      <c r="D41" s="144">
        <v>15</v>
      </c>
      <c r="E41" s="144">
        <v>91</v>
      </c>
      <c r="F41" s="144">
        <v>44</v>
      </c>
      <c r="G41" s="148">
        <f t="shared" si="0"/>
        <v>606.6666666666666</v>
      </c>
      <c r="H41" s="1105">
        <f t="shared" si="1"/>
        <v>76</v>
      </c>
      <c r="J41" s="1098" t="s">
        <v>1657</v>
      </c>
      <c r="K41" s="1105"/>
      <c r="L41" s="1105"/>
      <c r="M41" s="1099"/>
    </row>
    <row r="42" spans="2:13" ht="9.75" customHeight="1">
      <c r="B42" s="144" t="s">
        <v>1658</v>
      </c>
      <c r="C42" s="1131" t="s">
        <v>632</v>
      </c>
      <c r="D42" s="144">
        <v>19</v>
      </c>
      <c r="E42" s="144">
        <v>52</v>
      </c>
      <c r="F42" s="144">
        <v>17</v>
      </c>
      <c r="G42" s="148">
        <f t="shared" si="0"/>
        <v>273.6842105263158</v>
      </c>
      <c r="H42" s="1105">
        <f t="shared" si="1"/>
        <v>33</v>
      </c>
      <c r="J42" s="144" t="s">
        <v>1659</v>
      </c>
      <c r="K42" s="1105">
        <v>170</v>
      </c>
      <c r="L42" s="1105">
        <v>329</v>
      </c>
      <c r="M42" s="1099">
        <f>L42-K42</f>
        <v>159</v>
      </c>
    </row>
    <row r="43" spans="2:13" ht="9.75" customHeight="1">
      <c r="B43" s="144" t="s">
        <v>1660</v>
      </c>
      <c r="C43" s="1131" t="s">
        <v>633</v>
      </c>
      <c r="D43" s="144">
        <v>42</v>
      </c>
      <c r="E43" s="144">
        <v>61</v>
      </c>
      <c r="F43" s="144">
        <v>32</v>
      </c>
      <c r="G43" s="148">
        <f t="shared" si="0"/>
        <v>145.23809523809524</v>
      </c>
      <c r="H43" s="1105">
        <f t="shared" si="1"/>
        <v>19</v>
      </c>
      <c r="J43" s="144" t="s">
        <v>1661</v>
      </c>
      <c r="K43" s="1105">
        <v>24</v>
      </c>
      <c r="L43" s="1105">
        <v>42</v>
      </c>
      <c r="M43" s="1099">
        <f>L43-K43</f>
        <v>18</v>
      </c>
    </row>
    <row r="44" spans="2:13" ht="9.75" customHeight="1">
      <c r="B44" s="144" t="s">
        <v>1662</v>
      </c>
      <c r="C44" s="1131" t="s">
        <v>634</v>
      </c>
      <c r="D44" s="144">
        <v>14</v>
      </c>
      <c r="E44" s="144">
        <v>46</v>
      </c>
      <c r="F44" s="144">
        <v>23</v>
      </c>
      <c r="G44" s="148">
        <f t="shared" si="0"/>
        <v>328.57142857142856</v>
      </c>
      <c r="H44" s="1105">
        <f t="shared" si="1"/>
        <v>32</v>
      </c>
      <c r="J44" s="144" t="s">
        <v>1663</v>
      </c>
      <c r="K44" s="1105">
        <v>33</v>
      </c>
      <c r="L44" s="1105">
        <v>64</v>
      </c>
      <c r="M44" s="1099">
        <f>L44-K44</f>
        <v>31</v>
      </c>
    </row>
    <row r="45" spans="2:13" ht="9.75" customHeight="1">
      <c r="B45" s="144" t="s">
        <v>1664</v>
      </c>
      <c r="C45" s="1131" t="s">
        <v>635</v>
      </c>
      <c r="D45" s="144">
        <v>42</v>
      </c>
      <c r="E45" s="144">
        <v>41</v>
      </c>
      <c r="F45" s="144">
        <v>23</v>
      </c>
      <c r="G45" s="148">
        <f t="shared" si="0"/>
        <v>97.61904761904762</v>
      </c>
      <c r="H45" s="1105">
        <f t="shared" si="1"/>
        <v>-1</v>
      </c>
      <c r="J45" s="1098" t="s">
        <v>1665</v>
      </c>
      <c r="K45" s="1105"/>
      <c r="L45" s="1105"/>
      <c r="M45" s="1099" t="s">
        <v>279</v>
      </c>
    </row>
    <row r="46" spans="2:13" ht="9.75" customHeight="1">
      <c r="B46" s="144" t="s">
        <v>1666</v>
      </c>
      <c r="C46" s="1131" t="s">
        <v>636</v>
      </c>
      <c r="D46" s="144">
        <v>45</v>
      </c>
      <c r="E46" s="144">
        <v>55</v>
      </c>
      <c r="F46" s="144">
        <v>31</v>
      </c>
      <c r="G46" s="148">
        <f t="shared" si="0"/>
        <v>122.22222222222223</v>
      </c>
      <c r="H46" s="1105">
        <f t="shared" si="1"/>
        <v>10</v>
      </c>
      <c r="J46" s="144" t="s">
        <v>1667</v>
      </c>
      <c r="K46" s="1105">
        <v>505</v>
      </c>
      <c r="L46" s="1105">
        <v>1024</v>
      </c>
      <c r="M46" s="1099">
        <f>L46-K46</f>
        <v>519</v>
      </c>
    </row>
    <row r="47" spans="2:13" ht="9.75" customHeight="1">
      <c r="B47" s="144" t="s">
        <v>1668</v>
      </c>
      <c r="C47" s="1131" t="s">
        <v>637</v>
      </c>
      <c r="D47" s="144">
        <v>28</v>
      </c>
      <c r="E47" s="144">
        <v>31</v>
      </c>
      <c r="F47" s="144">
        <v>12</v>
      </c>
      <c r="G47" s="148">
        <f t="shared" si="0"/>
        <v>110.71428571428572</v>
      </c>
      <c r="H47" s="1105">
        <f t="shared" si="1"/>
        <v>3</v>
      </c>
      <c r="J47" s="144" t="s">
        <v>1669</v>
      </c>
      <c r="K47" s="1105">
        <v>118</v>
      </c>
      <c r="L47" s="1105">
        <v>257</v>
      </c>
      <c r="M47" s="1099">
        <f>L47-K47</f>
        <v>139</v>
      </c>
    </row>
    <row r="48" spans="2:24" ht="9.75" customHeight="1">
      <c r="B48" s="144" t="s">
        <v>1670</v>
      </c>
      <c r="C48" s="1131" t="s">
        <v>638</v>
      </c>
      <c r="D48" s="144">
        <v>42</v>
      </c>
      <c r="E48" s="144">
        <v>331</v>
      </c>
      <c r="F48" s="144">
        <v>160</v>
      </c>
      <c r="G48" s="148">
        <f t="shared" si="0"/>
        <v>788.0952380952382</v>
      </c>
      <c r="H48" s="1105">
        <f t="shared" si="1"/>
        <v>289</v>
      </c>
      <c r="J48" s="144" t="s">
        <v>1671</v>
      </c>
      <c r="K48" s="1105">
        <v>68</v>
      </c>
      <c r="L48" s="1105">
        <v>203</v>
      </c>
      <c r="M48" s="1099">
        <f>L48-K48</f>
        <v>135</v>
      </c>
      <c r="X48" s="149"/>
    </row>
    <row r="49" spans="2:24" ht="9.75" customHeight="1">
      <c r="B49" s="144" t="s">
        <v>1672</v>
      </c>
      <c r="C49" s="1131" t="s">
        <v>639</v>
      </c>
      <c r="D49" s="144">
        <v>18</v>
      </c>
      <c r="E49" s="144">
        <v>70</v>
      </c>
      <c r="F49" s="144">
        <v>37</v>
      </c>
      <c r="G49" s="148">
        <f t="shared" si="0"/>
        <v>388.88888888888886</v>
      </c>
      <c r="H49" s="1105">
        <f t="shared" si="1"/>
        <v>52</v>
      </c>
      <c r="J49" s="145" t="s">
        <v>1673</v>
      </c>
      <c r="K49" s="1113">
        <v>9</v>
      </c>
      <c r="L49" s="1113">
        <v>52</v>
      </c>
      <c r="M49" s="1111">
        <f>L49-K49</f>
        <v>43</v>
      </c>
      <c r="X49" s="149"/>
    </row>
    <row r="50" spans="2:24" ht="9.75" customHeight="1">
      <c r="B50" s="144" t="s">
        <v>1674</v>
      </c>
      <c r="C50" s="1131" t="s">
        <v>640</v>
      </c>
      <c r="D50" s="144">
        <v>36</v>
      </c>
      <c r="E50" s="144">
        <v>86</v>
      </c>
      <c r="F50" s="144">
        <v>41</v>
      </c>
      <c r="G50" s="148">
        <f t="shared" si="0"/>
        <v>238.88888888888889</v>
      </c>
      <c r="H50" s="1105">
        <f t="shared" si="1"/>
        <v>50</v>
      </c>
      <c r="J50" s="149"/>
      <c r="K50" s="149"/>
      <c r="L50" s="149"/>
      <c r="M50" s="1079"/>
      <c r="X50" s="149"/>
    </row>
    <row r="51" spans="2:24" ht="9.75" customHeight="1">
      <c r="B51" s="144" t="s">
        <v>1675</v>
      </c>
      <c r="C51" s="1131" t="s">
        <v>641</v>
      </c>
      <c r="D51" s="144">
        <v>36</v>
      </c>
      <c r="E51" s="144">
        <v>38</v>
      </c>
      <c r="F51" s="144">
        <v>17</v>
      </c>
      <c r="G51" s="148">
        <f t="shared" si="0"/>
        <v>105.55555555555556</v>
      </c>
      <c r="H51" s="1105">
        <f t="shared" si="1"/>
        <v>2</v>
      </c>
      <c r="J51" s="149"/>
      <c r="K51" s="149"/>
      <c r="L51" s="149"/>
      <c r="M51" s="1079"/>
      <c r="X51" s="149"/>
    </row>
    <row r="52" spans="2:24" ht="9.75" customHeight="1">
      <c r="B52" s="144" t="s">
        <v>1676</v>
      </c>
      <c r="C52" s="1131" t="s">
        <v>642</v>
      </c>
      <c r="D52" s="144">
        <v>10</v>
      </c>
      <c r="E52" s="144">
        <v>46</v>
      </c>
      <c r="F52" s="144">
        <v>26</v>
      </c>
      <c r="G52" s="148">
        <f t="shared" si="0"/>
        <v>459.99999999999994</v>
      </c>
      <c r="H52" s="1105">
        <f t="shared" si="1"/>
        <v>36</v>
      </c>
      <c r="I52" s="149"/>
      <c r="J52" s="149"/>
      <c r="K52" s="149"/>
      <c r="L52" s="150"/>
      <c r="M52" s="150"/>
      <c r="X52" s="149"/>
    </row>
    <row r="53" spans="2:24" ht="9.75" customHeight="1">
      <c r="B53" s="144" t="s">
        <v>1677</v>
      </c>
      <c r="C53" s="1131" t="s">
        <v>643</v>
      </c>
      <c r="D53" s="144">
        <v>330</v>
      </c>
      <c r="E53" s="144">
        <v>531</v>
      </c>
      <c r="F53" s="144">
        <v>261</v>
      </c>
      <c r="G53" s="148">
        <f t="shared" si="0"/>
        <v>160.9090909090909</v>
      </c>
      <c r="H53" s="1105">
        <f t="shared" si="1"/>
        <v>201</v>
      </c>
      <c r="I53" s="149"/>
      <c r="J53" s="149"/>
      <c r="K53" s="149"/>
      <c r="L53" s="150"/>
      <c r="M53" s="150"/>
      <c r="X53" s="149"/>
    </row>
    <row r="54" spans="2:24" ht="9.75" customHeight="1">
      <c r="B54" s="144" t="s">
        <v>1678</v>
      </c>
      <c r="C54" s="1131" t="s">
        <v>644</v>
      </c>
      <c r="D54" s="144">
        <v>42</v>
      </c>
      <c r="E54" s="144">
        <v>32</v>
      </c>
      <c r="F54" s="144">
        <v>14</v>
      </c>
      <c r="G54" s="148">
        <f t="shared" si="0"/>
        <v>76.19047619047619</v>
      </c>
      <c r="H54" s="1105">
        <f t="shared" si="1"/>
        <v>-10</v>
      </c>
      <c r="I54" s="149"/>
      <c r="J54" s="149"/>
      <c r="K54" s="149"/>
      <c r="L54" s="150"/>
      <c r="M54" s="150"/>
      <c r="X54" s="149"/>
    </row>
    <row r="55" spans="2:24" ht="9.75" customHeight="1">
      <c r="B55" s="151" t="s">
        <v>709</v>
      </c>
      <c r="C55" s="1132" t="s">
        <v>41</v>
      </c>
      <c r="D55" s="151">
        <f>SUM(D36:D54)</f>
        <v>927</v>
      </c>
      <c r="E55" s="151">
        <f>SUM(E36:E54)</f>
        <v>1971</v>
      </c>
      <c r="F55" s="151">
        <f>SUM(F36:F54)</f>
        <v>955</v>
      </c>
      <c r="G55" s="1133">
        <f>E55/D55*100</f>
        <v>212.62135922330097</v>
      </c>
      <c r="H55" s="1134">
        <f>E55-D55</f>
        <v>1044</v>
      </c>
      <c r="I55" s="149"/>
      <c r="X55" s="149"/>
    </row>
    <row r="56" spans="2:24" ht="11.25">
      <c r="B56" s="152"/>
      <c r="C56" s="152"/>
      <c r="D56" s="152"/>
      <c r="E56" s="144" t="s">
        <v>1679</v>
      </c>
      <c r="F56" s="152"/>
      <c r="G56" s="152"/>
      <c r="H56" s="152"/>
      <c r="X56" s="149"/>
    </row>
    <row r="57" ht="11.25">
      <c r="X57" s="149"/>
    </row>
    <row r="59" spans="12:24" ht="11.25">
      <c r="L59" s="144" t="s">
        <v>279</v>
      </c>
      <c r="X59" s="149"/>
    </row>
  </sheetData>
  <sheetProtection/>
  <mergeCells count="33">
    <mergeCell ref="R24:S24"/>
    <mergeCell ref="R26:S26"/>
    <mergeCell ref="R27:S27"/>
    <mergeCell ref="R28:S28"/>
    <mergeCell ref="B32:B35"/>
    <mergeCell ref="C32:C35"/>
    <mergeCell ref="D32:D35"/>
    <mergeCell ref="E32:F33"/>
    <mergeCell ref="G32:G35"/>
    <mergeCell ref="R17:S17"/>
    <mergeCell ref="R18:S18"/>
    <mergeCell ref="R20:S20"/>
    <mergeCell ref="R21:S21"/>
    <mergeCell ref="R22:S22"/>
    <mergeCell ref="R23:S23"/>
    <mergeCell ref="R10:S10"/>
    <mergeCell ref="R11:S11"/>
    <mergeCell ref="R12:S12"/>
    <mergeCell ref="B13:E13"/>
    <mergeCell ref="R14:S14"/>
    <mergeCell ref="R15:S15"/>
    <mergeCell ref="AE4:AE5"/>
    <mergeCell ref="AF4:AF5"/>
    <mergeCell ref="K5:L5"/>
    <mergeCell ref="R7:S7"/>
    <mergeCell ref="R8:S8"/>
    <mergeCell ref="R9:S9"/>
    <mergeCell ref="K4:L4"/>
    <mergeCell ref="V4:V7"/>
    <mergeCell ref="W4:W7"/>
    <mergeCell ref="X4:X7"/>
    <mergeCell ref="Y4:Z5"/>
    <mergeCell ref="AA4:AA7"/>
  </mergeCells>
  <printOptions/>
  <pageMargins left="0.7" right="0.7" top="0.75" bottom="0.75" header="0.3" footer="0.3"/>
  <pageSetup orientation="portrait" paperSize="9"/>
  <legacyDrawing r:id="rId3"/>
  <oleObjects>
    <oleObject progId="Equation.3" shapeId="598166" r:id="rId1"/>
    <oleObject progId="Equation.3" shapeId="598167" r:id="rId2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I48" sqref="I48"/>
    </sheetView>
  </sheetViews>
  <sheetFormatPr defaultColWidth="9.00390625" defaultRowHeight="12.75"/>
  <cols>
    <col min="1" max="1" width="11.875" style="1135" customWidth="1"/>
    <col min="2" max="2" width="4.75390625" style="1135" customWidth="1"/>
    <col min="3" max="16" width="8.00390625" style="1135" customWidth="1"/>
    <col min="17" max="16384" width="9.125" style="1135" customWidth="1"/>
  </cols>
  <sheetData>
    <row r="1" spans="1:12" ht="44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6" ht="15.75">
      <c r="A2" s="1136" t="s">
        <v>1680</v>
      </c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</row>
    <row r="3" spans="1:12" ht="15" customHeight="1">
      <c r="A3" s="1137"/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</row>
    <row r="4" spans="1:16" ht="25.5" customHeight="1">
      <c r="A4" s="1139" t="s">
        <v>1681</v>
      </c>
      <c r="B4" s="1140" t="s">
        <v>1435</v>
      </c>
      <c r="C4" s="1141" t="s">
        <v>1682</v>
      </c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</row>
    <row r="5" spans="1:16" ht="106.5" customHeight="1">
      <c r="A5" s="1143"/>
      <c r="B5" s="1144"/>
      <c r="C5" s="1145" t="s">
        <v>1683</v>
      </c>
      <c r="D5" s="1146" t="s">
        <v>1684</v>
      </c>
      <c r="E5" s="1146" t="s">
        <v>1685</v>
      </c>
      <c r="F5" s="1146" t="s">
        <v>1686</v>
      </c>
      <c r="G5" s="1146" t="s">
        <v>1687</v>
      </c>
      <c r="H5" s="1146" t="s">
        <v>1688</v>
      </c>
      <c r="I5" s="1146" t="s">
        <v>1689</v>
      </c>
      <c r="J5" s="1146" t="s">
        <v>1690</v>
      </c>
      <c r="K5" s="1146" t="s">
        <v>1691</v>
      </c>
      <c r="L5" s="1146" t="s">
        <v>1692</v>
      </c>
      <c r="M5" s="1146" t="s">
        <v>1693</v>
      </c>
      <c r="N5" s="1146" t="s">
        <v>1694</v>
      </c>
      <c r="O5" s="1146" t="s">
        <v>1695</v>
      </c>
      <c r="P5" s="1146" t="s">
        <v>1696</v>
      </c>
    </row>
    <row r="6" spans="1:17" ht="12.75">
      <c r="A6" s="1147" t="s">
        <v>908</v>
      </c>
      <c r="B6" s="1148">
        <f>SUM(C6:P6)</f>
        <v>162</v>
      </c>
      <c r="C6" s="78">
        <v>10</v>
      </c>
      <c r="D6" s="78">
        <v>70</v>
      </c>
      <c r="E6" s="78">
        <v>37</v>
      </c>
      <c r="F6" s="78">
        <v>17</v>
      </c>
      <c r="G6" s="78">
        <v>11</v>
      </c>
      <c r="H6" s="78">
        <v>6</v>
      </c>
      <c r="I6" s="78"/>
      <c r="J6" s="78"/>
      <c r="K6" s="78">
        <v>2</v>
      </c>
      <c r="L6" s="78"/>
      <c r="M6" s="78">
        <v>2</v>
      </c>
      <c r="N6" s="78"/>
      <c r="O6" s="78">
        <v>6</v>
      </c>
      <c r="P6" s="78">
        <v>1</v>
      </c>
      <c r="Q6" s="78"/>
    </row>
    <row r="7" spans="1:17" ht="12.75">
      <c r="A7" s="1147" t="s">
        <v>894</v>
      </c>
      <c r="B7" s="1149">
        <f>SUM(C7:P7)</f>
        <v>25</v>
      </c>
      <c r="C7" s="78"/>
      <c r="D7" s="78"/>
      <c r="E7" s="78">
        <v>1</v>
      </c>
      <c r="F7" s="78"/>
      <c r="G7" s="78"/>
      <c r="H7" s="78"/>
      <c r="I7" s="78"/>
      <c r="J7" s="78"/>
      <c r="K7" s="78">
        <v>16</v>
      </c>
      <c r="L7" s="78">
        <v>7</v>
      </c>
      <c r="M7" s="78">
        <v>1</v>
      </c>
      <c r="N7" s="78"/>
      <c r="O7" s="78"/>
      <c r="P7" s="78"/>
      <c r="Q7" s="78"/>
    </row>
    <row r="8" spans="1:17" ht="12.75">
      <c r="A8" s="1147" t="s">
        <v>906</v>
      </c>
      <c r="B8" s="1149">
        <f aca="true" t="shared" si="0" ref="B8:B24">SUM(C8:P8)</f>
        <v>11</v>
      </c>
      <c r="C8" s="78">
        <v>6</v>
      </c>
      <c r="D8" s="78">
        <v>5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12.75">
      <c r="A9" s="1150" t="s">
        <v>888</v>
      </c>
      <c r="B9" s="1149">
        <f t="shared" si="0"/>
        <v>83</v>
      </c>
      <c r="C9" s="78"/>
      <c r="D9" s="78">
        <v>1</v>
      </c>
      <c r="E9" s="78">
        <v>62</v>
      </c>
      <c r="F9" s="78">
        <v>1</v>
      </c>
      <c r="G9" s="78"/>
      <c r="H9" s="78"/>
      <c r="I9" s="78"/>
      <c r="J9" s="78"/>
      <c r="K9" s="78">
        <v>9</v>
      </c>
      <c r="L9" s="78"/>
      <c r="M9" s="78"/>
      <c r="N9" s="78"/>
      <c r="O9" s="78">
        <v>10</v>
      </c>
      <c r="P9" s="78"/>
      <c r="Q9" s="78"/>
    </row>
    <row r="10" spans="1:17" ht="12.75">
      <c r="A10" s="1147" t="s">
        <v>1697</v>
      </c>
      <c r="B10" s="1149">
        <f t="shared" si="0"/>
        <v>44</v>
      </c>
      <c r="C10" s="78">
        <v>2</v>
      </c>
      <c r="D10" s="78">
        <v>5</v>
      </c>
      <c r="E10" s="78">
        <v>7</v>
      </c>
      <c r="F10" s="78"/>
      <c r="G10" s="78">
        <v>8</v>
      </c>
      <c r="H10" s="78"/>
      <c r="I10" s="78">
        <v>1</v>
      </c>
      <c r="J10" s="78"/>
      <c r="K10" s="78">
        <v>20</v>
      </c>
      <c r="L10" s="78"/>
      <c r="M10" s="78"/>
      <c r="N10" s="78">
        <v>1</v>
      </c>
      <c r="O10" s="78"/>
      <c r="P10" s="78"/>
      <c r="Q10" s="78"/>
    </row>
    <row r="11" spans="1:17" ht="12.75">
      <c r="A11" s="1147" t="s">
        <v>898</v>
      </c>
      <c r="B11" s="1149">
        <f t="shared" si="0"/>
        <v>25</v>
      </c>
      <c r="C11" s="78">
        <v>11</v>
      </c>
      <c r="D11" s="78">
        <v>4</v>
      </c>
      <c r="E11" s="78"/>
      <c r="F11" s="78">
        <v>1</v>
      </c>
      <c r="G11" s="78"/>
      <c r="H11" s="78"/>
      <c r="I11" s="78"/>
      <c r="J11" s="78"/>
      <c r="K11" s="78">
        <v>9</v>
      </c>
      <c r="L11" s="78"/>
      <c r="M11" s="78"/>
      <c r="N11" s="78"/>
      <c r="O11" s="78"/>
      <c r="P11" s="78"/>
      <c r="Q11" s="78"/>
    </row>
    <row r="12" spans="1:17" ht="12.75">
      <c r="A12" s="1147" t="s">
        <v>896</v>
      </c>
      <c r="B12" s="1149">
        <f t="shared" si="0"/>
        <v>17</v>
      </c>
      <c r="C12" s="78">
        <v>10</v>
      </c>
      <c r="D12" s="78"/>
      <c r="E12" s="78"/>
      <c r="F12" s="78"/>
      <c r="G12" s="78"/>
      <c r="H12" s="78"/>
      <c r="I12" s="78">
        <v>2</v>
      </c>
      <c r="J12" s="78"/>
      <c r="K12" s="78"/>
      <c r="L12" s="78">
        <v>4</v>
      </c>
      <c r="M12" s="78">
        <v>1</v>
      </c>
      <c r="N12" s="78"/>
      <c r="O12" s="78"/>
      <c r="P12" s="78"/>
      <c r="Q12" s="78"/>
    </row>
    <row r="13" spans="1:17" ht="12.75">
      <c r="A13" s="1147" t="s">
        <v>884</v>
      </c>
      <c r="B13" s="1149">
        <f t="shared" si="0"/>
        <v>11</v>
      </c>
      <c r="C13" s="78"/>
      <c r="D13" s="78">
        <v>3</v>
      </c>
      <c r="E13" s="78"/>
      <c r="F13" s="78"/>
      <c r="G13" s="78"/>
      <c r="H13" s="78"/>
      <c r="I13" s="78"/>
      <c r="J13" s="78"/>
      <c r="K13" s="78">
        <v>8</v>
      </c>
      <c r="L13" s="78"/>
      <c r="M13" s="78"/>
      <c r="N13" s="78"/>
      <c r="O13" s="78"/>
      <c r="P13" s="78"/>
      <c r="Q13" s="78"/>
    </row>
    <row r="14" spans="1:17" ht="12.75">
      <c r="A14" s="1147" t="s">
        <v>882</v>
      </c>
      <c r="B14" s="1149">
        <f t="shared" si="0"/>
        <v>34</v>
      </c>
      <c r="C14" s="78"/>
      <c r="D14" s="78">
        <v>9</v>
      </c>
      <c r="E14" s="78">
        <v>14</v>
      </c>
      <c r="F14" s="78"/>
      <c r="G14" s="78"/>
      <c r="H14" s="78"/>
      <c r="I14" s="78"/>
      <c r="J14" s="78">
        <v>11</v>
      </c>
      <c r="K14" s="78"/>
      <c r="L14" s="78"/>
      <c r="M14" s="78"/>
      <c r="N14" s="78"/>
      <c r="O14" s="78"/>
      <c r="P14" s="78"/>
      <c r="Q14" s="78"/>
    </row>
    <row r="15" spans="1:17" ht="12.75">
      <c r="A15" s="1147" t="s">
        <v>910</v>
      </c>
      <c r="B15" s="1149">
        <f t="shared" si="0"/>
        <v>17</v>
      </c>
      <c r="C15" s="78">
        <v>7</v>
      </c>
      <c r="D15" s="78">
        <v>10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1147" t="s">
        <v>904</v>
      </c>
      <c r="B16" s="1149">
        <f t="shared" si="0"/>
        <v>6</v>
      </c>
      <c r="C16" s="78">
        <v>2</v>
      </c>
      <c r="D16" s="78"/>
      <c r="E16" s="78"/>
      <c r="F16" s="78">
        <v>4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12.75">
      <c r="A17" s="1147" t="s">
        <v>892</v>
      </c>
      <c r="B17" s="1149">
        <f t="shared" si="0"/>
        <v>23</v>
      </c>
      <c r="C17" s="78">
        <v>17</v>
      </c>
      <c r="D17" s="78"/>
      <c r="E17" s="78"/>
      <c r="F17" s="78">
        <v>6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2.75">
      <c r="A18" s="1147" t="s">
        <v>880</v>
      </c>
      <c r="B18" s="1149">
        <f t="shared" si="0"/>
        <v>10</v>
      </c>
      <c r="C18" s="78"/>
      <c r="D18" s="78"/>
      <c r="E18" s="78"/>
      <c r="F18" s="78"/>
      <c r="G18" s="78"/>
      <c r="H18" s="78"/>
      <c r="I18" s="78"/>
      <c r="J18" s="78"/>
      <c r="K18" s="78">
        <v>10</v>
      </c>
      <c r="L18" s="78"/>
      <c r="M18" s="78"/>
      <c r="N18" s="78"/>
      <c r="O18" s="78"/>
      <c r="P18" s="78"/>
      <c r="Q18" s="78"/>
    </row>
    <row r="19" spans="1:17" ht="12.75">
      <c r="A19" s="1147" t="s">
        <v>900</v>
      </c>
      <c r="B19" s="1149">
        <f t="shared" si="0"/>
        <v>7</v>
      </c>
      <c r="C19" s="78"/>
      <c r="D19" s="78"/>
      <c r="E19" s="78"/>
      <c r="F19" s="78"/>
      <c r="G19" s="78"/>
      <c r="H19" s="78"/>
      <c r="I19" s="78"/>
      <c r="J19" s="78"/>
      <c r="K19" s="78">
        <v>7</v>
      </c>
      <c r="L19" s="78"/>
      <c r="M19" s="78"/>
      <c r="N19" s="78"/>
      <c r="O19" s="78"/>
      <c r="P19" s="78"/>
      <c r="Q19" s="78"/>
    </row>
    <row r="20" spans="1:17" ht="12.75">
      <c r="A20" s="1147" t="s">
        <v>902</v>
      </c>
      <c r="B20" s="1149">
        <f t="shared" si="0"/>
        <v>12</v>
      </c>
      <c r="C20" s="78"/>
      <c r="D20" s="78"/>
      <c r="E20" s="78"/>
      <c r="F20" s="78"/>
      <c r="G20" s="78"/>
      <c r="H20" s="78"/>
      <c r="I20" s="78"/>
      <c r="J20" s="78"/>
      <c r="K20" s="78">
        <v>9</v>
      </c>
      <c r="L20" s="78">
        <v>3</v>
      </c>
      <c r="M20" s="78"/>
      <c r="N20" s="78"/>
      <c r="O20" s="78"/>
      <c r="P20" s="78"/>
      <c r="Q20" s="78"/>
    </row>
    <row r="21" spans="1:17" ht="12.75">
      <c r="A21" s="1147" t="s">
        <v>1698</v>
      </c>
      <c r="B21" s="1149">
        <f t="shared" si="0"/>
        <v>9</v>
      </c>
      <c r="C21" s="78"/>
      <c r="D21" s="78">
        <v>9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2.75">
      <c r="A22" s="1147" t="s">
        <v>890</v>
      </c>
      <c r="B22" s="1149">
        <f t="shared" si="0"/>
        <v>5</v>
      </c>
      <c r="C22" s="78">
        <v>5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1147" t="s">
        <v>878</v>
      </c>
      <c r="B23" s="1149">
        <f t="shared" si="0"/>
        <v>18</v>
      </c>
      <c r="C23" s="78"/>
      <c r="D23" s="78">
        <v>1</v>
      </c>
      <c r="E23" s="78"/>
      <c r="F23" s="78"/>
      <c r="G23" s="78"/>
      <c r="H23" s="78"/>
      <c r="I23" s="78"/>
      <c r="J23" s="78"/>
      <c r="K23" s="78">
        <v>17</v>
      </c>
      <c r="L23" s="78"/>
      <c r="M23" s="78"/>
      <c r="N23" s="78"/>
      <c r="O23" s="78"/>
      <c r="P23" s="78"/>
      <c r="Q23" s="78"/>
    </row>
    <row r="24" spans="1:17" ht="12.75">
      <c r="A24" s="1151" t="s">
        <v>886</v>
      </c>
      <c r="B24" s="1152">
        <f t="shared" si="0"/>
        <v>18</v>
      </c>
      <c r="C24" s="1153"/>
      <c r="D24" s="1153"/>
      <c r="E24" s="1153"/>
      <c r="F24" s="1153">
        <v>9</v>
      </c>
      <c r="G24" s="1153"/>
      <c r="H24" s="1153"/>
      <c r="I24" s="1153"/>
      <c r="J24" s="1153"/>
      <c r="K24" s="1153">
        <v>3</v>
      </c>
      <c r="L24" s="1153">
        <v>6</v>
      </c>
      <c r="M24" s="78"/>
      <c r="N24" s="78"/>
      <c r="O24" s="78"/>
      <c r="P24" s="78"/>
      <c r="Q24" s="78"/>
    </row>
    <row r="25" spans="1:16" ht="12.75">
      <c r="A25" s="1154" t="s">
        <v>45</v>
      </c>
      <c r="B25" s="1155">
        <f>SUM(B6:B24)</f>
        <v>537</v>
      </c>
      <c r="C25" s="1156">
        <f aca="true" t="shared" si="1" ref="C25:P25">SUM(C6:C24)</f>
        <v>70</v>
      </c>
      <c r="D25" s="1156">
        <f t="shared" si="1"/>
        <v>117</v>
      </c>
      <c r="E25" s="1156">
        <f t="shared" si="1"/>
        <v>121</v>
      </c>
      <c r="F25" s="1156">
        <f t="shared" si="1"/>
        <v>38</v>
      </c>
      <c r="G25" s="1156">
        <f t="shared" si="1"/>
        <v>19</v>
      </c>
      <c r="H25" s="1156">
        <f t="shared" si="1"/>
        <v>6</v>
      </c>
      <c r="I25" s="1156">
        <f t="shared" si="1"/>
        <v>3</v>
      </c>
      <c r="J25" s="1156">
        <f t="shared" si="1"/>
        <v>11</v>
      </c>
      <c r="K25" s="1156">
        <f t="shared" si="1"/>
        <v>110</v>
      </c>
      <c r="L25" s="1156">
        <f t="shared" si="1"/>
        <v>20</v>
      </c>
      <c r="M25" s="1156">
        <f t="shared" si="1"/>
        <v>4</v>
      </c>
      <c r="N25" s="1156">
        <f t="shared" si="1"/>
        <v>1</v>
      </c>
      <c r="O25" s="1156">
        <f t="shared" si="1"/>
        <v>16</v>
      </c>
      <c r="P25" s="1156">
        <f t="shared" si="1"/>
        <v>1</v>
      </c>
    </row>
    <row r="26" spans="1:17" ht="12.75">
      <c r="A26" s="165" t="s">
        <v>1699</v>
      </c>
      <c r="B26" s="1157">
        <v>1308</v>
      </c>
      <c r="C26" s="1157">
        <v>389</v>
      </c>
      <c r="D26" s="1157">
        <v>322</v>
      </c>
      <c r="E26" s="1157">
        <v>224</v>
      </c>
      <c r="F26" s="1157">
        <v>81</v>
      </c>
      <c r="G26" s="1157">
        <v>49</v>
      </c>
      <c r="H26" s="1157">
        <v>11</v>
      </c>
      <c r="I26" s="1157">
        <v>3</v>
      </c>
      <c r="J26" s="1157">
        <v>31</v>
      </c>
      <c r="K26" s="1157">
        <v>14</v>
      </c>
      <c r="L26" s="1158">
        <v>146</v>
      </c>
      <c r="M26" s="1156">
        <v>15</v>
      </c>
      <c r="N26" s="1158">
        <v>0</v>
      </c>
      <c r="O26" s="1158">
        <v>0</v>
      </c>
      <c r="P26" s="1158">
        <v>20</v>
      </c>
      <c r="Q26" s="1159"/>
    </row>
    <row r="27" spans="1:12" ht="12.75">
      <c r="A27" s="123"/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</row>
    <row r="28" spans="1:12" ht="15.75">
      <c r="A28" s="1138"/>
      <c r="B28" s="1138"/>
      <c r="C28" s="1138"/>
      <c r="D28" s="144" t="s">
        <v>1679</v>
      </c>
      <c r="E28" s="1138"/>
      <c r="F28" s="1138"/>
      <c r="G28" s="1138"/>
      <c r="H28" s="1138"/>
      <c r="I28" s="1138"/>
      <c r="J28" s="1138"/>
      <c r="K28" s="1138"/>
      <c r="L28" s="1138"/>
    </row>
    <row r="29" spans="1:12" ht="15.75">
      <c r="A29" s="1138"/>
      <c r="B29" s="1138"/>
      <c r="C29" s="1138"/>
      <c r="D29" s="73"/>
      <c r="E29" s="1138"/>
      <c r="F29" s="1138"/>
      <c r="G29" s="1138"/>
      <c r="H29" s="1138"/>
      <c r="I29" s="1138"/>
      <c r="J29" s="1138"/>
      <c r="K29" s="1138"/>
      <c r="L29" s="1138"/>
    </row>
    <row r="30" spans="1:12" ht="15.75">
      <c r="A30" s="1138"/>
      <c r="B30" s="1138"/>
      <c r="C30" s="1138"/>
      <c r="D30" s="73"/>
      <c r="E30" s="1138"/>
      <c r="F30" s="1138"/>
      <c r="G30" s="1138"/>
      <c r="H30" s="1138"/>
      <c r="I30" s="1138"/>
      <c r="J30" s="1138"/>
      <c r="K30" s="1138"/>
      <c r="L30" s="1138"/>
    </row>
    <row r="31" spans="1:12" ht="15.75">
      <c r="A31" s="1138"/>
      <c r="B31" s="1138"/>
      <c r="C31" s="1138"/>
      <c r="D31" s="73"/>
      <c r="E31" s="1138"/>
      <c r="F31" s="1138"/>
      <c r="G31" s="1138"/>
      <c r="H31" s="1138"/>
      <c r="I31" s="1138"/>
      <c r="J31" s="1138"/>
      <c r="K31" s="1138"/>
      <c r="L31" s="1138"/>
    </row>
    <row r="32" spans="1:12" ht="15.75">
      <c r="A32" s="1138"/>
      <c r="B32" s="1138"/>
      <c r="C32" s="1138"/>
      <c r="D32" s="73"/>
      <c r="E32" s="1138"/>
      <c r="F32" s="1138"/>
      <c r="G32" s="1138"/>
      <c r="H32" s="1138"/>
      <c r="I32" s="1138"/>
      <c r="J32" s="1138"/>
      <c r="K32" s="1138"/>
      <c r="L32" s="1138"/>
    </row>
    <row r="33" spans="1:3" ht="12.75">
      <c r="A33" s="1160"/>
      <c r="B33" s="1160"/>
      <c r="C33" s="1160"/>
    </row>
    <row r="34" spans="1:3" ht="12.75">
      <c r="A34" s="1160"/>
      <c r="B34" s="1160"/>
      <c r="C34" s="1160"/>
    </row>
    <row r="35" spans="1:3" ht="12.75">
      <c r="A35" s="1147"/>
      <c r="B35" s="1149"/>
      <c r="C35" s="1160"/>
    </row>
    <row r="36" spans="1:3" ht="12.75">
      <c r="A36" s="1147"/>
      <c r="B36" s="1149"/>
      <c r="C36" s="1160"/>
    </row>
    <row r="37" spans="1:3" ht="12.75">
      <c r="A37" s="1147"/>
      <c r="B37" s="1149"/>
      <c r="C37" s="1160"/>
    </row>
    <row r="38" spans="1:3" ht="12.75">
      <c r="A38" s="1147"/>
      <c r="B38" s="1149"/>
      <c r="C38" s="1160"/>
    </row>
    <row r="39" spans="1:3" ht="12.75">
      <c r="A39" s="1147"/>
      <c r="B39" s="1149"/>
      <c r="C39" s="1160"/>
    </row>
    <row r="40" spans="1:3" ht="12.75">
      <c r="A40" s="1147"/>
      <c r="B40" s="1149"/>
      <c r="C40" s="1160"/>
    </row>
    <row r="41" spans="1:3" ht="12.75">
      <c r="A41" s="1147"/>
      <c r="B41" s="1149"/>
      <c r="C41" s="1160"/>
    </row>
    <row r="42" spans="1:3" ht="12.75">
      <c r="A42" s="1147"/>
      <c r="B42" s="1149"/>
      <c r="C42" s="1160"/>
    </row>
    <row r="43" spans="1:3" ht="12.75">
      <c r="A43" s="1147"/>
      <c r="B43" s="1149"/>
      <c r="C43" s="1160"/>
    </row>
    <row r="44" spans="1:3" ht="12.75">
      <c r="A44" s="1147"/>
      <c r="B44" s="1149"/>
      <c r="C44" s="1160"/>
    </row>
    <row r="45" spans="1:3" ht="12.75">
      <c r="A45" s="1147"/>
      <c r="B45" s="1149"/>
      <c r="C45" s="1160"/>
    </row>
    <row r="46" spans="1:3" ht="12.75">
      <c r="A46" s="1147"/>
      <c r="B46" s="1149"/>
      <c r="C46" s="1160"/>
    </row>
    <row r="47" spans="1:3" ht="12.75">
      <c r="A47" s="1147"/>
      <c r="B47" s="1149"/>
      <c r="C47" s="1160"/>
    </row>
    <row r="48" spans="1:3" ht="12.75">
      <c r="A48" s="1147"/>
      <c r="B48" s="1149"/>
      <c r="C48" s="1160"/>
    </row>
    <row r="49" spans="1:3" ht="12.75">
      <c r="A49" s="1147"/>
      <c r="B49" s="1149"/>
      <c r="C49" s="1160"/>
    </row>
    <row r="50" spans="1:3" ht="12.75">
      <c r="A50" s="1147"/>
      <c r="B50" s="1149"/>
      <c r="C50" s="1160"/>
    </row>
    <row r="51" spans="1:3" ht="12.75">
      <c r="A51" s="1150"/>
      <c r="B51" s="1149"/>
      <c r="C51" s="1160"/>
    </row>
    <row r="52" spans="1:3" ht="12.75">
      <c r="A52" s="1147"/>
      <c r="B52" s="1149"/>
      <c r="C52" s="1160"/>
    </row>
    <row r="53" spans="1:3" ht="12.75">
      <c r="A53" s="1147"/>
      <c r="B53" s="1149"/>
      <c r="C53" s="1160"/>
    </row>
    <row r="54" spans="1:3" ht="12.75">
      <c r="A54" s="1160"/>
      <c r="B54" s="1160"/>
      <c r="C54" s="1160"/>
    </row>
    <row r="55" spans="1:3" ht="12.75">
      <c r="A55" s="1160"/>
      <c r="B55" s="1160"/>
      <c r="C55" s="1160"/>
    </row>
    <row r="56" spans="1:3" ht="12.75">
      <c r="A56" s="1160"/>
      <c r="B56" s="1160"/>
      <c r="C56" s="1160"/>
    </row>
  </sheetData>
  <sheetProtection/>
  <mergeCells count="4">
    <mergeCell ref="A2:P2"/>
    <mergeCell ref="A4:A5"/>
    <mergeCell ref="B4:B5"/>
    <mergeCell ref="C4:P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54"/>
  <sheetViews>
    <sheetView zoomScalePageLayoutView="0" workbookViewId="0" topLeftCell="A1">
      <selection activeCell="I32" sqref="I32"/>
    </sheetView>
  </sheetViews>
  <sheetFormatPr defaultColWidth="9.00390625" defaultRowHeight="12.75"/>
  <sheetData>
    <row r="1" spans="1:18" ht="12.75">
      <c r="A1" s="1193"/>
      <c r="B1" s="1193" t="s">
        <v>1700</v>
      </c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  <c r="R1" s="1193"/>
    </row>
    <row r="2" spans="1:18" ht="12.75">
      <c r="A2" s="1193"/>
      <c r="B2" s="1193"/>
      <c r="C2" s="1193"/>
      <c r="D2" s="1193"/>
      <c r="E2" s="1193" t="s">
        <v>279</v>
      </c>
      <c r="F2" s="1193"/>
      <c r="G2" s="1193"/>
      <c r="H2" s="1193"/>
      <c r="I2" s="1193"/>
      <c r="J2" s="1193"/>
      <c r="K2" s="1193"/>
      <c r="L2" s="1193"/>
      <c r="M2" s="1193"/>
      <c r="N2" s="1193"/>
      <c r="O2" s="1193"/>
      <c r="P2" s="1193"/>
      <c r="Q2" s="1193"/>
      <c r="R2" s="1193"/>
    </row>
    <row r="3" spans="1:18" ht="12.75">
      <c r="A3" s="1182"/>
      <c r="B3" s="1199"/>
      <c r="C3" s="1188" t="s">
        <v>1702</v>
      </c>
      <c r="D3" s="1191"/>
      <c r="E3" s="1191"/>
      <c r="F3" s="1182"/>
      <c r="G3" s="1182"/>
      <c r="H3" s="1182"/>
      <c r="I3" s="1182"/>
      <c r="J3" s="1182"/>
      <c r="K3" s="1182"/>
      <c r="L3" s="1192"/>
      <c r="M3" s="1182"/>
      <c r="N3" s="1199"/>
      <c r="O3" s="1182"/>
      <c r="P3" s="1193"/>
      <c r="Q3" s="1193"/>
      <c r="R3" s="1193"/>
    </row>
    <row r="4" spans="1:18" ht="12.75">
      <c r="A4" s="1182"/>
      <c r="B4" s="1199"/>
      <c r="C4" s="1173" t="s">
        <v>1705</v>
      </c>
      <c r="D4" s="1194"/>
      <c r="E4" s="1194"/>
      <c r="F4" s="1193"/>
      <c r="G4" s="1182"/>
      <c r="H4" s="1182"/>
      <c r="I4" s="1182"/>
      <c r="J4" s="1182"/>
      <c r="K4" s="1199"/>
      <c r="L4" s="1192"/>
      <c r="M4" s="1182"/>
      <c r="N4" s="1199"/>
      <c r="O4" s="1182"/>
      <c r="P4" s="1193"/>
      <c r="Q4" s="1193"/>
      <c r="R4" s="1193"/>
    </row>
    <row r="5" spans="1:18" ht="12.75">
      <c r="A5" s="1182"/>
      <c r="B5" s="1182"/>
      <c r="C5" s="1182"/>
      <c r="D5" s="1182"/>
      <c r="E5" s="1183"/>
      <c r="F5" s="1182"/>
      <c r="G5" s="1182"/>
      <c r="H5" s="1182"/>
      <c r="I5" s="1182"/>
      <c r="J5" s="1182"/>
      <c r="K5" s="1183"/>
      <c r="L5" s="1192"/>
      <c r="M5" s="1182"/>
      <c r="N5" s="1199"/>
      <c r="O5" s="1182"/>
      <c r="P5" s="1193"/>
      <c r="Q5" s="1193"/>
      <c r="R5" s="1193"/>
    </row>
    <row r="6" spans="1:18" ht="12.75">
      <c r="A6" s="1182"/>
      <c r="B6" s="1195"/>
      <c r="C6" s="1178"/>
      <c r="D6" s="1215" t="s">
        <v>1704</v>
      </c>
      <c r="E6" s="1201" t="s">
        <v>87</v>
      </c>
      <c r="F6" s="1218" t="s">
        <v>1707</v>
      </c>
      <c r="G6" s="1218"/>
      <c r="H6" s="1218"/>
      <c r="I6" s="1218"/>
      <c r="J6" s="1218"/>
      <c r="K6" s="1179" t="s">
        <v>1701</v>
      </c>
      <c r="L6" s="1178"/>
      <c r="M6" s="1202"/>
      <c r="N6" s="1199"/>
      <c r="O6" s="1193"/>
      <c r="P6" s="1193"/>
      <c r="Q6" s="1193"/>
      <c r="R6" s="1193"/>
    </row>
    <row r="7" spans="1:18" ht="12.75">
      <c r="A7" s="1182"/>
      <c r="B7" s="1182" t="s">
        <v>1703</v>
      </c>
      <c r="C7" s="1176" t="s">
        <v>1706</v>
      </c>
      <c r="D7" s="1175" t="s">
        <v>455</v>
      </c>
      <c r="E7" s="1204" t="s">
        <v>341</v>
      </c>
      <c r="F7" s="1197" t="s">
        <v>1709</v>
      </c>
      <c r="G7" s="1197"/>
      <c r="H7" s="1197"/>
      <c r="I7" s="1198"/>
      <c r="J7" s="1196" t="s">
        <v>973</v>
      </c>
      <c r="K7" s="1175" t="s">
        <v>522</v>
      </c>
      <c r="L7" s="1176" t="s">
        <v>520</v>
      </c>
      <c r="M7" s="1182"/>
      <c r="N7" s="1199"/>
      <c r="O7" s="1193"/>
      <c r="P7" s="1193"/>
      <c r="Q7" s="1193"/>
      <c r="R7" s="1193"/>
    </row>
    <row r="8" spans="1:18" ht="12.75">
      <c r="A8" s="1182"/>
      <c r="B8" s="1205"/>
      <c r="C8" s="1177"/>
      <c r="D8" s="1206"/>
      <c r="E8" s="1207"/>
      <c r="F8" s="1217">
        <v>2013</v>
      </c>
      <c r="G8" s="1217">
        <v>2014</v>
      </c>
      <c r="H8" s="1214">
        <v>2015</v>
      </c>
      <c r="I8" s="1214">
        <v>2016</v>
      </c>
      <c r="J8" s="1208" t="s">
        <v>1711</v>
      </c>
      <c r="K8" s="1206"/>
      <c r="L8" s="1208"/>
      <c r="M8" s="1202"/>
      <c r="N8" s="1199"/>
      <c r="O8" s="1193"/>
      <c r="P8" s="1193"/>
      <c r="Q8" s="1193"/>
      <c r="R8" s="1193"/>
    </row>
    <row r="9" spans="1:18" ht="12.75">
      <c r="A9" s="1182"/>
      <c r="B9" s="1182" t="s">
        <v>1712</v>
      </c>
      <c r="C9" s="1187" t="s">
        <v>1713</v>
      </c>
      <c r="D9" s="1200" t="s">
        <v>1708</v>
      </c>
      <c r="E9" s="1201" t="s">
        <v>1714</v>
      </c>
      <c r="F9" s="1181">
        <v>18403.6</v>
      </c>
      <c r="G9" s="1181">
        <v>18079.6</v>
      </c>
      <c r="H9" s="1181">
        <v>15757.3</v>
      </c>
      <c r="I9" s="1181">
        <v>20240.6</v>
      </c>
      <c r="J9" s="1181">
        <v>1744.7</v>
      </c>
      <c r="K9" s="1181">
        <v>111.95269806854134</v>
      </c>
      <c r="L9" s="1181">
        <v>128.45220945212694</v>
      </c>
      <c r="M9" s="1202"/>
      <c r="N9" s="1199"/>
      <c r="O9" s="1193"/>
      <c r="P9" s="1193"/>
      <c r="Q9" s="1193"/>
      <c r="R9" s="1193"/>
    </row>
    <row r="10" spans="1:18" ht="12.75" customHeight="1">
      <c r="A10" s="1182"/>
      <c r="B10" s="1182" t="s">
        <v>1716</v>
      </c>
      <c r="C10" s="1187" t="s">
        <v>1717</v>
      </c>
      <c r="D10" s="1200" t="s">
        <v>1710</v>
      </c>
      <c r="E10" s="1204" t="s">
        <v>1718</v>
      </c>
      <c r="F10" s="1181">
        <v>40.4</v>
      </c>
      <c r="G10" s="1181">
        <v>38.6</v>
      </c>
      <c r="H10" s="1181">
        <v>34.19</v>
      </c>
      <c r="I10" s="1181">
        <v>43.6</v>
      </c>
      <c r="J10" s="1181">
        <v>3.79</v>
      </c>
      <c r="K10" s="1181">
        <v>112.95336787564767</v>
      </c>
      <c r="L10" s="1181">
        <v>127.52266744662184</v>
      </c>
      <c r="M10" s="1202"/>
      <c r="N10" s="1199"/>
      <c r="O10" s="1193"/>
      <c r="P10" s="1193"/>
      <c r="Q10" s="1193"/>
      <c r="R10" s="1193"/>
    </row>
    <row r="11" spans="1:18" ht="12.75">
      <c r="A11" s="1182"/>
      <c r="B11" s="1182" t="s">
        <v>1720</v>
      </c>
      <c r="C11" s="1187" t="s">
        <v>1721</v>
      </c>
      <c r="D11" s="1200" t="s">
        <v>1715</v>
      </c>
      <c r="E11" s="1204" t="s">
        <v>1722</v>
      </c>
      <c r="F11" s="1181">
        <v>6455.8</v>
      </c>
      <c r="G11" s="1181">
        <v>8920</v>
      </c>
      <c r="H11" s="1181">
        <v>5810.5</v>
      </c>
      <c r="I11" s="1181">
        <v>4044.2</v>
      </c>
      <c r="J11" s="1181">
        <v>370</v>
      </c>
      <c r="K11" s="1181">
        <v>45.33856502242152</v>
      </c>
      <c r="L11" s="1181">
        <v>69.60158334050426</v>
      </c>
      <c r="M11" s="1202"/>
      <c r="N11" s="1199"/>
      <c r="O11" s="1193"/>
      <c r="P11" s="1193"/>
      <c r="Q11" s="1193"/>
      <c r="R11" s="1193"/>
    </row>
    <row r="12" spans="1:18" ht="12.75">
      <c r="A12" s="1182"/>
      <c r="B12" s="1182" t="s">
        <v>1723</v>
      </c>
      <c r="C12" s="1187" t="s">
        <v>1724</v>
      </c>
      <c r="D12" s="1200" t="s">
        <v>1719</v>
      </c>
      <c r="E12" s="1204" t="s">
        <v>1725</v>
      </c>
      <c r="F12" s="1181">
        <v>17.8</v>
      </c>
      <c r="G12" s="1181">
        <v>72.2</v>
      </c>
      <c r="H12" s="1181">
        <v>25</v>
      </c>
      <c r="I12" s="1181">
        <v>11.96</v>
      </c>
      <c r="J12" s="1181">
        <v>0.9</v>
      </c>
      <c r="K12" s="1181">
        <v>16.565096952908586</v>
      </c>
      <c r="L12" s="1181">
        <v>47.84</v>
      </c>
      <c r="M12" s="1202"/>
      <c r="N12" s="1199"/>
      <c r="O12" s="1193"/>
      <c r="P12" s="1193"/>
      <c r="Q12" s="1193"/>
      <c r="R12" s="1193"/>
    </row>
    <row r="13" spans="1:18" ht="12.75">
      <c r="A13" s="1182"/>
      <c r="B13" s="1182" t="s">
        <v>1726</v>
      </c>
      <c r="C13" s="1187" t="s">
        <v>1727</v>
      </c>
      <c r="D13" s="1200" t="s">
        <v>115</v>
      </c>
      <c r="E13" s="1204" t="s">
        <v>91</v>
      </c>
      <c r="F13" s="1181">
        <v>654311.8999999999</v>
      </c>
      <c r="G13" s="1181">
        <v>716615.9</v>
      </c>
      <c r="H13" s="1181">
        <v>599924.9</v>
      </c>
      <c r="I13" s="1181">
        <v>551959</v>
      </c>
      <c r="J13" s="1181">
        <v>78786.4</v>
      </c>
      <c r="K13" s="1181">
        <v>77.02299097745389</v>
      </c>
      <c r="L13" s="1181">
        <v>92.0046825861037</v>
      </c>
      <c r="M13" s="1202"/>
      <c r="N13" s="1199"/>
      <c r="O13" s="1193"/>
      <c r="P13" s="1193"/>
      <c r="Q13" s="1193"/>
      <c r="R13" s="1193"/>
    </row>
    <row r="14" spans="1:18" ht="12.75">
      <c r="A14" s="1182"/>
      <c r="B14" s="1216" t="s">
        <v>1728</v>
      </c>
      <c r="C14" s="1187" t="s">
        <v>1729</v>
      </c>
      <c r="D14" s="1200"/>
      <c r="E14" s="1204"/>
      <c r="F14" s="1181"/>
      <c r="G14" s="1181"/>
      <c r="H14" s="1181"/>
      <c r="I14" s="1181"/>
      <c r="J14" s="1181"/>
      <c r="K14" s="1181"/>
      <c r="L14" s="1181"/>
      <c r="M14" s="1202"/>
      <c r="N14" s="1199"/>
      <c r="O14" s="1193"/>
      <c r="P14" s="1193"/>
      <c r="Q14" s="1193"/>
      <c r="R14" s="1193"/>
    </row>
    <row r="15" spans="1:18" ht="12.75">
      <c r="A15" s="1182"/>
      <c r="B15" s="1182" t="s">
        <v>1730</v>
      </c>
      <c r="C15" s="1187" t="s">
        <v>1731</v>
      </c>
      <c r="D15" s="1200" t="s">
        <v>1715</v>
      </c>
      <c r="E15" s="1204" t="s">
        <v>1722</v>
      </c>
      <c r="F15" s="1181">
        <v>4736.3</v>
      </c>
      <c r="G15" s="1181">
        <v>4062.7</v>
      </c>
      <c r="H15" s="1181">
        <v>3300</v>
      </c>
      <c r="I15" s="1181">
        <v>2580</v>
      </c>
      <c r="J15" s="1181">
        <v>370</v>
      </c>
      <c r="K15" s="1181">
        <v>63.504565929061954</v>
      </c>
      <c r="L15" s="1181">
        <v>78.18181818181819</v>
      </c>
      <c r="M15" s="1202"/>
      <c r="N15" s="1199"/>
      <c r="O15" s="1193"/>
      <c r="P15" s="1193"/>
      <c r="Q15" s="1193"/>
      <c r="R15" s="1193"/>
    </row>
    <row r="16" spans="1:18" ht="12.75">
      <c r="A16" s="1182"/>
      <c r="B16" s="1182" t="s">
        <v>1732</v>
      </c>
      <c r="C16" s="1187" t="s">
        <v>1724</v>
      </c>
      <c r="D16" s="1200" t="s">
        <v>1719</v>
      </c>
      <c r="E16" s="1204" t="s">
        <v>1725</v>
      </c>
      <c r="F16" s="1181">
        <v>11.6</v>
      </c>
      <c r="G16" s="1181">
        <v>9.5</v>
      </c>
      <c r="H16" s="1181">
        <v>7.5</v>
      </c>
      <c r="I16" s="1181">
        <v>7.1</v>
      </c>
      <c r="J16" s="1181">
        <v>0.9</v>
      </c>
      <c r="K16" s="1181">
        <v>74.73684210526315</v>
      </c>
      <c r="L16" s="1181">
        <v>94.66666666666667</v>
      </c>
      <c r="M16" s="1202"/>
      <c r="N16" s="1199"/>
      <c r="O16" s="1193"/>
      <c r="P16" s="1193"/>
      <c r="Q16" s="1193"/>
      <c r="R16" s="1193"/>
    </row>
    <row r="17" spans="1:18" ht="12.75">
      <c r="A17" s="1182"/>
      <c r="B17" s="1182" t="s">
        <v>1733</v>
      </c>
      <c r="C17" s="1187" t="s">
        <v>1734</v>
      </c>
      <c r="D17" s="1175" t="s">
        <v>115</v>
      </c>
      <c r="E17" s="1204" t="s">
        <v>91</v>
      </c>
      <c r="F17" s="1181">
        <v>643200.2</v>
      </c>
      <c r="G17" s="1181">
        <v>703475</v>
      </c>
      <c r="H17" s="1181">
        <v>590121.5</v>
      </c>
      <c r="I17" s="1181">
        <v>547759</v>
      </c>
      <c r="J17" s="1181">
        <v>78308.2</v>
      </c>
      <c r="K17" s="1181">
        <v>77.86474288354242</v>
      </c>
      <c r="L17" s="1181">
        <v>92.82139356047865</v>
      </c>
      <c r="M17" s="1202"/>
      <c r="N17" s="1199"/>
      <c r="O17" s="1193"/>
      <c r="P17" s="1193"/>
      <c r="Q17" s="1193"/>
      <c r="R17" s="1193"/>
    </row>
    <row r="18" spans="1:18" ht="12.75">
      <c r="A18" s="1182"/>
      <c r="B18" s="1182" t="s">
        <v>1735</v>
      </c>
      <c r="C18" s="1187" t="s">
        <v>1736</v>
      </c>
      <c r="D18" s="1175" t="s">
        <v>115</v>
      </c>
      <c r="E18" s="1204" t="s">
        <v>91</v>
      </c>
      <c r="F18" s="1181">
        <v>242671.7</v>
      </c>
      <c r="G18" s="1181">
        <v>302460.7</v>
      </c>
      <c r="H18" s="1181">
        <v>302514.3</v>
      </c>
      <c r="I18" s="1181">
        <v>271798.5</v>
      </c>
      <c r="J18" s="1181">
        <v>28777.7</v>
      </c>
      <c r="K18" s="1181">
        <v>89.86241848941036</v>
      </c>
      <c r="L18" s="1181">
        <v>89.84649651272683</v>
      </c>
      <c r="M18" s="1202"/>
      <c r="N18" s="1199"/>
      <c r="O18" s="1193"/>
      <c r="P18" s="1193"/>
      <c r="Q18" s="1193"/>
      <c r="R18" s="1193"/>
    </row>
    <row r="19" spans="1:18" ht="12.75">
      <c r="A19" s="1182"/>
      <c r="B19" s="1182" t="s">
        <v>1737</v>
      </c>
      <c r="C19" s="1209" t="s">
        <v>1738</v>
      </c>
      <c r="D19" s="1175" t="s">
        <v>115</v>
      </c>
      <c r="E19" s="1204" t="s">
        <v>91</v>
      </c>
      <c r="F19" s="1181">
        <v>27796.8</v>
      </c>
      <c r="G19" s="1181">
        <v>28540</v>
      </c>
      <c r="H19" s="1181">
        <v>46407.5</v>
      </c>
      <c r="I19" s="1181">
        <v>47240.4</v>
      </c>
      <c r="J19" s="1181">
        <v>4100</v>
      </c>
      <c r="K19" s="1181">
        <v>165.52347582340573</v>
      </c>
      <c r="L19" s="1181">
        <v>101.7947530032861</v>
      </c>
      <c r="M19" s="1202"/>
      <c r="N19" s="1199"/>
      <c r="O19" s="1193"/>
      <c r="P19" s="1193"/>
      <c r="Q19" s="1193"/>
      <c r="R19" s="1193"/>
    </row>
    <row r="20" spans="1:18" ht="12.75">
      <c r="A20" s="1182"/>
      <c r="B20" s="1182" t="s">
        <v>1739</v>
      </c>
      <c r="C20" s="1187" t="s">
        <v>1740</v>
      </c>
      <c r="D20" s="1175" t="s">
        <v>1058</v>
      </c>
      <c r="E20" s="1204" t="s">
        <v>91</v>
      </c>
      <c r="F20" s="1181">
        <v>1280</v>
      </c>
      <c r="G20" s="1181">
        <v>1103.7</v>
      </c>
      <c r="H20" s="1181">
        <v>4634.9</v>
      </c>
      <c r="I20" s="1181">
        <v>2145.4</v>
      </c>
      <c r="J20" s="1181">
        <v>457.5</v>
      </c>
      <c r="K20" s="1181">
        <v>194.382531485005</v>
      </c>
      <c r="L20" s="1181">
        <v>46.28794580249844</v>
      </c>
      <c r="M20" s="1202"/>
      <c r="N20" s="1199"/>
      <c r="O20" s="1193"/>
      <c r="P20" s="1193"/>
      <c r="Q20" s="1193"/>
      <c r="R20" s="1193"/>
    </row>
    <row r="21" spans="1:18" ht="12.75">
      <c r="A21" s="1182"/>
      <c r="B21" s="1182" t="s">
        <v>1741</v>
      </c>
      <c r="C21" s="1187" t="s">
        <v>1742</v>
      </c>
      <c r="D21" s="1175" t="s">
        <v>1058</v>
      </c>
      <c r="E21" s="1204" t="s">
        <v>91</v>
      </c>
      <c r="F21" s="1181">
        <v>10</v>
      </c>
      <c r="G21" s="1181">
        <v>0</v>
      </c>
      <c r="H21" s="1181">
        <v>6095.9</v>
      </c>
      <c r="I21" s="1181">
        <v>2425.5</v>
      </c>
      <c r="J21" s="1181">
        <v>351</v>
      </c>
      <c r="K21" s="1181"/>
      <c r="L21" s="1181"/>
      <c r="M21" s="1202"/>
      <c r="N21" s="1199"/>
      <c r="O21" s="1193"/>
      <c r="P21" s="1193"/>
      <c r="Q21" s="1193"/>
      <c r="R21" s="1193"/>
    </row>
    <row r="22" spans="1:18" ht="12.75">
      <c r="A22" s="1182"/>
      <c r="B22" s="1182" t="s">
        <v>1743</v>
      </c>
      <c r="C22" s="1187" t="s">
        <v>1744</v>
      </c>
      <c r="D22" s="1175" t="s">
        <v>1058</v>
      </c>
      <c r="E22" s="1204" t="s">
        <v>91</v>
      </c>
      <c r="F22" s="1181">
        <v>0</v>
      </c>
      <c r="G22" s="1181">
        <v>2693.4</v>
      </c>
      <c r="H22" s="1181">
        <v>676.5</v>
      </c>
      <c r="I22" s="1181">
        <v>4051.8</v>
      </c>
      <c r="J22" s="1181">
        <v>1223.3</v>
      </c>
      <c r="K22" s="1181"/>
      <c r="L22" s="1181">
        <v>598.9356984478935</v>
      </c>
      <c r="M22" s="1202"/>
      <c r="N22" s="1199"/>
      <c r="O22" s="1193"/>
      <c r="P22" s="1193"/>
      <c r="Q22" s="1193"/>
      <c r="R22" s="1193"/>
    </row>
    <row r="23" spans="1:18" ht="12.75">
      <c r="A23" s="1182"/>
      <c r="B23" s="1182" t="s">
        <v>1745</v>
      </c>
      <c r="C23" s="1187" t="s">
        <v>1746</v>
      </c>
      <c r="D23" s="1175" t="s">
        <v>1058</v>
      </c>
      <c r="E23" s="1204" t="s">
        <v>91</v>
      </c>
      <c r="F23" s="1181">
        <v>16586.4</v>
      </c>
      <c r="G23" s="1181">
        <v>15819.4</v>
      </c>
      <c r="H23" s="1181">
        <v>21460.2</v>
      </c>
      <c r="I23" s="1181">
        <v>15044.6</v>
      </c>
      <c r="J23" s="1181">
        <v>1862.6</v>
      </c>
      <c r="K23" s="1181">
        <v>95.10221626610364</v>
      </c>
      <c r="L23" s="1181">
        <v>70.1046588568606</v>
      </c>
      <c r="M23" s="1202"/>
      <c r="N23" s="1199"/>
      <c r="O23" s="1193"/>
      <c r="P23" s="1193"/>
      <c r="Q23" s="1193"/>
      <c r="R23" s="1193"/>
    </row>
    <row r="24" spans="1:18" ht="12.75">
      <c r="A24" s="1182"/>
      <c r="B24" s="1182" t="s">
        <v>1747</v>
      </c>
      <c r="C24" s="1187" t="s">
        <v>1748</v>
      </c>
      <c r="D24" s="1175" t="s">
        <v>1249</v>
      </c>
      <c r="E24" s="1204" t="s">
        <v>1749</v>
      </c>
      <c r="F24" s="1212">
        <v>486</v>
      </c>
      <c r="G24" s="1212">
        <v>481</v>
      </c>
      <c r="H24" s="1212">
        <v>482</v>
      </c>
      <c r="I24" s="1212">
        <v>503</v>
      </c>
      <c r="J24" s="1212">
        <v>503</v>
      </c>
      <c r="K24" s="1181">
        <v>104.57380457380457</v>
      </c>
      <c r="L24" s="1181">
        <v>104.35684647302905</v>
      </c>
      <c r="M24" s="1202"/>
      <c r="N24" s="1199"/>
      <c r="O24" s="1193"/>
      <c r="P24" s="1193"/>
      <c r="Q24" s="1193"/>
      <c r="R24" s="1193"/>
    </row>
    <row r="25" spans="1:18" ht="12.75">
      <c r="A25" s="1182"/>
      <c r="B25" s="1183" t="s">
        <v>1750</v>
      </c>
      <c r="C25" s="1210" t="s">
        <v>1751</v>
      </c>
      <c r="D25" s="1206" t="s">
        <v>1249</v>
      </c>
      <c r="E25" s="1211" t="s">
        <v>1749</v>
      </c>
      <c r="F25" s="1213">
        <v>791</v>
      </c>
      <c r="G25" s="1213">
        <v>872</v>
      </c>
      <c r="H25" s="1213">
        <v>832</v>
      </c>
      <c r="I25" s="1213">
        <v>772</v>
      </c>
      <c r="J25" s="1213">
        <v>772</v>
      </c>
      <c r="K25" s="1184">
        <v>88.53211009174312</v>
      </c>
      <c r="L25" s="1184">
        <v>92.78846153846155</v>
      </c>
      <c r="M25" s="1202"/>
      <c r="N25" s="1199"/>
      <c r="O25" s="1193"/>
      <c r="P25" s="1193"/>
      <c r="Q25" s="1193"/>
      <c r="R25" s="1193"/>
    </row>
    <row r="26" spans="1:18" ht="12.75">
      <c r="A26" s="1182"/>
      <c r="B26" s="1199"/>
      <c r="C26" s="1199"/>
      <c r="D26" s="1199"/>
      <c r="E26" s="1199"/>
      <c r="F26" s="1199"/>
      <c r="G26" s="1199"/>
      <c r="H26" s="1199"/>
      <c r="I26" s="1199"/>
      <c r="J26" s="1199"/>
      <c r="K26" s="1199"/>
      <c r="L26" s="1199"/>
      <c r="M26" s="1199"/>
      <c r="N26" s="1199"/>
      <c r="O26" s="1193"/>
      <c r="P26" s="1193"/>
      <c r="Q26" s="1193"/>
      <c r="R26" s="1193"/>
    </row>
    <row r="27" spans="1:18" ht="12.75">
      <c r="A27" s="1182"/>
      <c r="B27" s="1199"/>
      <c r="C27" s="1166"/>
      <c r="D27" s="1168"/>
      <c r="E27" s="1168"/>
      <c r="F27" s="1168"/>
      <c r="G27" s="1168"/>
      <c r="H27" s="1168"/>
      <c r="I27" s="1199"/>
      <c r="J27" s="1199"/>
      <c r="K27" s="1199"/>
      <c r="L27" s="1199"/>
      <c r="M27" s="1199"/>
      <c r="N27" s="1199"/>
      <c r="O27" s="1193"/>
      <c r="P27" s="1193"/>
      <c r="Q27" s="1193"/>
      <c r="R27" s="1193"/>
    </row>
    <row r="28" spans="1:18" ht="12.75">
      <c r="A28" s="1182"/>
      <c r="B28" s="1199"/>
      <c r="C28" s="1167"/>
      <c r="D28" s="1167"/>
      <c r="E28" s="1167"/>
      <c r="F28" s="1167"/>
      <c r="G28" s="1167"/>
      <c r="H28" s="1167"/>
      <c r="I28" s="1199"/>
      <c r="J28" s="1199"/>
      <c r="K28" s="1199"/>
      <c r="L28" s="1199"/>
      <c r="M28" s="1199"/>
      <c r="N28" s="1199"/>
      <c r="O28" s="1193"/>
      <c r="P28" s="1193"/>
      <c r="Q28" s="1193"/>
      <c r="R28" s="1193"/>
    </row>
    <row r="29" spans="1:18" ht="12.75">
      <c r="A29" s="1182"/>
      <c r="B29" s="1182"/>
      <c r="C29" s="1167"/>
      <c r="D29" s="1167"/>
      <c r="E29" s="1167"/>
      <c r="F29" s="1167"/>
      <c r="G29" s="1167"/>
      <c r="H29" s="1167"/>
      <c r="I29" s="1193"/>
      <c r="J29" s="1193"/>
      <c r="K29" s="1193"/>
      <c r="L29" s="1193"/>
      <c r="M29" s="1193"/>
      <c r="N29" s="1193"/>
      <c r="O29" s="1193"/>
      <c r="P29" s="1193"/>
      <c r="Q29" s="1193"/>
      <c r="R29" s="1193"/>
    </row>
    <row r="30" spans="1:18" ht="12.75">
      <c r="A30" s="1182"/>
      <c r="B30" s="1182"/>
      <c r="C30" s="1182"/>
      <c r="D30" s="1182"/>
      <c r="E30" s="1193"/>
      <c r="F30" s="1193"/>
      <c r="G30" s="1193"/>
      <c r="H30" s="1193"/>
      <c r="I30" s="1193"/>
      <c r="J30" s="1193"/>
      <c r="K30" s="1203"/>
      <c r="L30" s="1203"/>
      <c r="M30" s="1182"/>
      <c r="N30" s="1182"/>
      <c r="O30" s="1193"/>
      <c r="P30" s="1193"/>
      <c r="Q30" s="1193"/>
      <c r="R30" s="1193"/>
    </row>
    <row r="31" spans="1:18" ht="12.75">
      <c r="A31" s="1182"/>
      <c r="B31" s="1182"/>
      <c r="C31" s="1182"/>
      <c r="D31" s="1182"/>
      <c r="E31" s="1193"/>
      <c r="F31" s="1193"/>
      <c r="G31" s="1193"/>
      <c r="H31" s="1193"/>
      <c r="I31" s="1193"/>
      <c r="J31" s="1193"/>
      <c r="K31" s="1203"/>
      <c r="L31" s="1203"/>
      <c r="M31" s="1182"/>
      <c r="N31" s="1182"/>
      <c r="O31" s="1193"/>
      <c r="P31" s="1193"/>
      <c r="Q31" s="1193"/>
      <c r="R31" s="1193"/>
    </row>
    <row r="32" spans="1:18" ht="12.75">
      <c r="A32" s="1182"/>
      <c r="B32" s="1181"/>
      <c r="C32" s="1182"/>
      <c r="D32" s="1182"/>
      <c r="E32" s="1193"/>
      <c r="F32" s="1193"/>
      <c r="G32" s="1193"/>
      <c r="H32" s="1193"/>
      <c r="I32" s="1193"/>
      <c r="J32" s="1193"/>
      <c r="K32" s="1203"/>
      <c r="L32" s="1203"/>
      <c r="M32" s="1182"/>
      <c r="N32" s="1182"/>
      <c r="O32" s="1193"/>
      <c r="P32" s="1193"/>
      <c r="Q32" s="1193"/>
      <c r="R32" s="1193"/>
    </row>
    <row r="33" spans="1:18" ht="12.75">
      <c r="A33" s="1182"/>
      <c r="B33" s="1182"/>
      <c r="C33" s="1182"/>
      <c r="D33" s="1182"/>
      <c r="E33" s="1182"/>
      <c r="F33" s="1182"/>
      <c r="G33" s="1182"/>
      <c r="H33" s="1182"/>
      <c r="I33" s="1182"/>
      <c r="J33" s="1193"/>
      <c r="K33" s="1203"/>
      <c r="L33" s="1203"/>
      <c r="M33" s="1182"/>
      <c r="N33" s="1182"/>
      <c r="O33" s="1180"/>
      <c r="P33" s="1182"/>
      <c r="Q33" s="1182"/>
      <c r="R33" s="1182"/>
    </row>
    <row r="34" spans="1:18" ht="12.75">
      <c r="A34" s="1182"/>
      <c r="B34" s="1182"/>
      <c r="C34" s="1182"/>
      <c r="D34" s="1182"/>
      <c r="E34" s="1182"/>
      <c r="F34" s="1182"/>
      <c r="G34" s="1182"/>
      <c r="H34" s="1182"/>
      <c r="I34" s="1182"/>
      <c r="J34" s="1193"/>
      <c r="K34" s="1203"/>
      <c r="L34" s="1203"/>
      <c r="M34" s="1182"/>
      <c r="N34" s="1182"/>
      <c r="O34" s="1180"/>
      <c r="P34" s="1182"/>
      <c r="Q34" s="1182"/>
      <c r="R34" s="1181"/>
    </row>
    <row r="35" spans="1:18" ht="12.75">
      <c r="A35" s="1182"/>
      <c r="B35" s="1180"/>
      <c r="C35" s="1180"/>
      <c r="D35" s="1180"/>
      <c r="E35" s="1169"/>
      <c r="F35" s="1169"/>
      <c r="G35" s="1169"/>
      <c r="H35" s="1169"/>
      <c r="I35" s="1169"/>
      <c r="J35" s="1169"/>
      <c r="K35" s="1169"/>
      <c r="L35" s="1169"/>
      <c r="M35" s="1169"/>
      <c r="N35" s="1169"/>
      <c r="O35" s="1169"/>
      <c r="P35" s="1182"/>
      <c r="Q35" s="1181"/>
      <c r="R35" s="1182"/>
    </row>
    <row r="36" spans="1:18" ht="12.75">
      <c r="A36" s="1182"/>
      <c r="B36" s="1182"/>
      <c r="C36" s="1182"/>
      <c r="D36" s="1182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4"/>
      <c r="P36" s="1193"/>
      <c r="Q36" s="1193"/>
      <c r="R36" s="1193"/>
    </row>
    <row r="37" spans="1:18" ht="12.75">
      <c r="A37" s="1182"/>
      <c r="B37" s="1182"/>
      <c r="C37" s="1182"/>
      <c r="D37" s="1182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</row>
    <row r="38" spans="1:18" ht="12.75">
      <c r="A38" s="1182"/>
      <c r="B38" s="1181"/>
      <c r="C38" s="1182"/>
      <c r="D38" s="1182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</row>
    <row r="39" spans="1:18" ht="12.75">
      <c r="A39" s="1182"/>
      <c r="B39" s="1182"/>
      <c r="C39" s="1182"/>
      <c r="D39" s="1182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</row>
    <row r="40" spans="1:18" ht="12.75">
      <c r="A40" s="1182"/>
      <c r="B40" s="1182"/>
      <c r="C40" s="1182"/>
      <c r="D40" s="1182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</row>
    <row r="41" spans="1:18" ht="12.75">
      <c r="A41" s="1193"/>
      <c r="B41" s="1182"/>
      <c r="C41" s="1182"/>
      <c r="D41" s="1182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</row>
    <row r="42" spans="1:18" ht="12.75">
      <c r="A42" s="1193"/>
      <c r="B42" s="1182"/>
      <c r="C42" s="1182"/>
      <c r="D42" s="1182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</row>
    <row r="43" spans="1:18" ht="12.75">
      <c r="A43" s="1193"/>
      <c r="B43" s="1182"/>
      <c r="C43" s="1182"/>
      <c r="D43" s="1182"/>
      <c r="E43" s="1193"/>
      <c r="F43" s="1193"/>
      <c r="G43" s="1193"/>
      <c r="H43" s="1193"/>
      <c r="I43" s="1193"/>
      <c r="J43" s="1193"/>
      <c r="K43" s="1193"/>
      <c r="L43" s="1193"/>
      <c r="M43" s="1193"/>
      <c r="N43" s="1193"/>
      <c r="O43" s="1193"/>
      <c r="P43" s="1193"/>
      <c r="Q43" s="1193"/>
      <c r="R43" s="1193"/>
    </row>
    <row r="44" spans="1:18" ht="12.75">
      <c r="A44" s="1193"/>
      <c r="B44" s="1182"/>
      <c r="C44" s="1182"/>
      <c r="D44" s="1182"/>
      <c r="E44" s="1193"/>
      <c r="F44" s="1193"/>
      <c r="G44" s="1193"/>
      <c r="H44" s="1193"/>
      <c r="I44" s="1193"/>
      <c r="J44" s="1193"/>
      <c r="K44" s="1193"/>
      <c r="L44" s="1193"/>
      <c r="M44" s="1193"/>
      <c r="N44" s="1193"/>
      <c r="O44" s="1193"/>
      <c r="P44" s="1193"/>
      <c r="Q44" s="1193"/>
      <c r="R44" s="1193"/>
    </row>
    <row r="45" spans="1:18" ht="12.75">
      <c r="A45" s="1193"/>
      <c r="B45" s="1182"/>
      <c r="C45" s="1182"/>
      <c r="D45" s="1182"/>
      <c r="E45" s="1193"/>
      <c r="F45" s="1193"/>
      <c r="G45" s="1193"/>
      <c r="H45" s="1193"/>
      <c r="I45" s="1193"/>
      <c r="J45" s="1193"/>
      <c r="K45" s="1193"/>
      <c r="L45" s="1193"/>
      <c r="M45" s="1193"/>
      <c r="N45" s="1193"/>
      <c r="O45" s="1193"/>
      <c r="P45" s="1193"/>
      <c r="Q45" s="1193"/>
      <c r="R45" s="1193"/>
    </row>
    <row r="46" spans="1:18" ht="12.75">
      <c r="A46" s="1193"/>
      <c r="B46" s="1182"/>
      <c r="C46" s="1182"/>
      <c r="D46" s="1182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</row>
    <row r="47" spans="1:18" ht="12.75">
      <c r="A47" s="1193"/>
      <c r="B47" s="1182"/>
      <c r="C47" s="1182"/>
      <c r="D47" s="1182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</row>
    <row r="48" spans="1:18" ht="12.75">
      <c r="A48" s="1193"/>
      <c r="B48" s="1182"/>
      <c r="C48" s="1182"/>
      <c r="D48" s="1182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</row>
    <row r="49" spans="1:18" ht="12.75">
      <c r="A49" s="1193"/>
      <c r="B49" s="1182"/>
      <c r="C49" s="1182"/>
      <c r="D49" s="1182"/>
      <c r="E49" s="1193"/>
      <c r="F49" s="1193"/>
      <c r="G49" s="1193"/>
      <c r="H49" s="1193"/>
      <c r="I49" s="1193"/>
      <c r="J49" s="1193"/>
      <c r="K49" s="1193"/>
      <c r="L49" s="1193"/>
      <c r="M49" s="1193"/>
      <c r="N49" s="1193"/>
      <c r="O49" s="1193"/>
      <c r="P49" s="1193"/>
      <c r="Q49" s="1193"/>
      <c r="R49" s="1193"/>
    </row>
    <row r="50" spans="1:18" ht="12.75">
      <c r="A50" s="1193"/>
      <c r="B50" s="1182"/>
      <c r="C50" s="1182"/>
      <c r="D50" s="1182"/>
      <c r="E50" s="1193"/>
      <c r="F50" s="1193"/>
      <c r="G50" s="1193"/>
      <c r="H50" s="1193"/>
      <c r="I50" s="1193"/>
      <c r="J50" s="1193"/>
      <c r="K50" s="1193"/>
      <c r="L50" s="1193"/>
      <c r="M50" s="1193"/>
      <c r="N50" s="1193"/>
      <c r="O50" s="1193"/>
      <c r="P50" s="1193"/>
      <c r="Q50" s="1193"/>
      <c r="R50" s="1193"/>
    </row>
    <row r="51" spans="1:18" ht="12.75">
      <c r="A51" s="1193"/>
      <c r="B51" s="1182"/>
      <c r="C51" s="1182"/>
      <c r="D51" s="1182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3"/>
      <c r="P51" s="1193"/>
      <c r="Q51" s="1193"/>
      <c r="R51" s="1193"/>
    </row>
    <row r="52" spans="1:18" ht="12.75">
      <c r="A52" s="1193"/>
      <c r="B52" s="1182"/>
      <c r="C52" s="1182"/>
      <c r="D52" s="1182"/>
      <c r="E52" s="1193"/>
      <c r="F52" s="1193"/>
      <c r="G52" s="1193"/>
      <c r="H52" s="1193"/>
      <c r="I52" s="1193"/>
      <c r="J52" s="1193"/>
      <c r="K52" s="1193"/>
      <c r="L52" s="1193"/>
      <c r="M52" s="1193"/>
      <c r="N52" s="1193"/>
      <c r="O52" s="1193"/>
      <c r="P52" s="1193"/>
      <c r="Q52" s="1193"/>
      <c r="R52" s="1193"/>
    </row>
    <row r="53" spans="1:18" ht="12.75">
      <c r="A53" s="1193"/>
      <c r="B53" s="1182"/>
      <c r="C53" s="1182"/>
      <c r="D53" s="1182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</row>
    <row r="54" spans="1:18" ht="12.75">
      <c r="A54" s="1193"/>
      <c r="B54" s="1182"/>
      <c r="C54" s="1182"/>
      <c r="D54" s="1182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</row>
    <row r="55" spans="1:18" ht="12.75">
      <c r="A55" s="1193"/>
      <c r="B55" s="1182"/>
      <c r="C55" s="1182"/>
      <c r="D55" s="1182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</row>
    <row r="56" spans="1:18" ht="12.75">
      <c r="A56" s="1193"/>
      <c r="B56" s="1182"/>
      <c r="C56" s="1182"/>
      <c r="D56" s="1182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</row>
    <row r="57" spans="1:18" ht="12.75">
      <c r="A57" s="1193"/>
      <c r="B57" s="1182"/>
      <c r="C57" s="1182"/>
      <c r="D57" s="1182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</row>
    <row r="58" spans="1:18" ht="12.75">
      <c r="A58" s="1193"/>
      <c r="B58" s="1182"/>
      <c r="C58" s="1182"/>
      <c r="D58" s="1182"/>
      <c r="E58" s="1193"/>
      <c r="F58" s="1193"/>
      <c r="G58" s="1193"/>
      <c r="H58" s="1193"/>
      <c r="I58" s="1193"/>
      <c r="J58" s="1193"/>
      <c r="K58" s="1193"/>
      <c r="L58" s="1193"/>
      <c r="M58" s="1193"/>
      <c r="N58" s="1193"/>
      <c r="O58" s="1193"/>
      <c r="P58" s="1193"/>
      <c r="Q58" s="1193"/>
      <c r="R58" s="1193"/>
    </row>
    <row r="59" spans="1:18" ht="12.75">
      <c r="A59" s="1193"/>
      <c r="B59" s="1182"/>
      <c r="C59" s="1182"/>
      <c r="D59" s="1182"/>
      <c r="E59" s="1193"/>
      <c r="F59" s="1193"/>
      <c r="G59" s="1193"/>
      <c r="H59" s="1193"/>
      <c r="I59" s="1193"/>
      <c r="J59" s="1193"/>
      <c r="K59" s="1193"/>
      <c r="L59" s="1193"/>
      <c r="M59" s="1193"/>
      <c r="N59" s="1193"/>
      <c r="O59" s="1193"/>
      <c r="P59" s="1193"/>
      <c r="Q59" s="1193"/>
      <c r="R59" s="1193"/>
    </row>
    <row r="60" spans="1:18" ht="12.75">
      <c r="A60" s="1193"/>
      <c r="B60" s="1182"/>
      <c r="C60" s="1182"/>
      <c r="D60" s="1182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</row>
    <row r="61" spans="1:18" ht="12.75">
      <c r="A61" s="1193"/>
      <c r="B61" s="1193"/>
      <c r="C61" s="1193"/>
      <c r="D61" s="1193"/>
      <c r="E61" s="1193"/>
      <c r="F61" s="1193"/>
      <c r="G61" s="1193"/>
      <c r="H61" s="1193"/>
      <c r="I61" s="1193"/>
      <c r="J61" s="1193"/>
      <c r="K61" s="1193"/>
      <c r="L61" s="1193"/>
      <c r="M61" s="1193"/>
      <c r="N61" s="1193"/>
      <c r="O61" s="1193"/>
      <c r="P61" s="1193"/>
      <c r="Q61" s="1193"/>
      <c r="R61" s="1193"/>
    </row>
    <row r="62" spans="1:18" ht="12.75">
      <c r="A62" s="1193"/>
      <c r="B62" s="1193"/>
      <c r="C62" s="1193"/>
      <c r="D62" s="1193"/>
      <c r="E62" s="1193"/>
      <c r="F62" s="1193"/>
      <c r="G62" s="1193"/>
      <c r="H62" s="1193"/>
      <c r="I62" s="1193"/>
      <c r="J62" s="1193"/>
      <c r="K62" s="1193"/>
      <c r="L62" s="1193"/>
      <c r="M62" s="1193"/>
      <c r="N62" s="1193"/>
      <c r="O62" s="1193"/>
      <c r="P62" s="1193"/>
      <c r="Q62" s="1193"/>
      <c r="R62" s="1193"/>
    </row>
    <row r="63" spans="1:18" ht="12.75">
      <c r="A63" s="1193"/>
      <c r="B63" s="1193"/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</row>
    <row r="64" spans="1:18" ht="12.75">
      <c r="A64" s="1193"/>
      <c r="B64" s="1193"/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</row>
    <row r="65" spans="1:18" ht="12.75">
      <c r="A65" s="1193"/>
      <c r="B65" s="1193"/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</row>
    <row r="66" spans="1:18" ht="12.75">
      <c r="A66" s="1193"/>
      <c r="B66" s="1193"/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</row>
    <row r="67" spans="1:18" ht="12.75">
      <c r="A67" s="1193"/>
      <c r="B67" s="1193"/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</row>
    <row r="68" spans="1:18" ht="12.75">
      <c r="A68" s="1193"/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</row>
    <row r="69" spans="1:18" ht="12.75">
      <c r="A69" s="1193"/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</row>
    <row r="70" spans="1:18" ht="12.75">
      <c r="A70" s="1193"/>
      <c r="B70" s="1193"/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</row>
    <row r="71" spans="1:18" ht="12.75">
      <c r="A71" s="1193"/>
      <c r="B71" s="1193"/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</row>
    <row r="72" spans="1:18" ht="12.75">
      <c r="A72" s="1193"/>
      <c r="B72" s="1193"/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</row>
    <row r="73" spans="1:18" ht="12.75">
      <c r="A73" s="1193"/>
      <c r="B73" s="1193"/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</row>
    <row r="74" spans="1:18" ht="12.75">
      <c r="A74" s="1193"/>
      <c r="B74" s="1193"/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</row>
    <row r="75" spans="1:18" ht="12.75">
      <c r="A75" s="1193"/>
      <c r="B75" s="1193"/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</row>
    <row r="76" spans="1:18" ht="12.75">
      <c r="A76" s="1193"/>
      <c r="B76" s="1193"/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</row>
    <row r="77" spans="1:18" ht="12.75">
      <c r="A77" s="1193"/>
      <c r="B77" s="1193"/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</row>
    <row r="78" spans="1:18" ht="12.75">
      <c r="A78" s="1193"/>
      <c r="B78" s="1193"/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</row>
    <row r="79" spans="1:18" ht="12.75">
      <c r="A79" s="1193"/>
      <c r="B79" s="1193"/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</row>
    <row r="80" spans="1:18" ht="12.75">
      <c r="A80" s="1193"/>
      <c r="B80" s="1193"/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</row>
    <row r="81" spans="1:18" ht="12.75">
      <c r="A81" s="1193"/>
      <c r="B81" s="1193"/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</row>
    <row r="82" spans="1:18" ht="12.75">
      <c r="A82" s="1193"/>
      <c r="B82" s="1193"/>
      <c r="C82" s="1193"/>
      <c r="D82" s="1193"/>
      <c r="E82" s="1193"/>
      <c r="F82" s="1193"/>
      <c r="G82" s="1193"/>
      <c r="H82" s="1193"/>
      <c r="I82" s="1193"/>
      <c r="J82" s="1193"/>
      <c r="K82" s="1193"/>
      <c r="L82" s="1193"/>
      <c r="M82" s="1193"/>
      <c r="N82" s="1193"/>
      <c r="O82" s="1193"/>
      <c r="P82" s="1193"/>
      <c r="Q82" s="1193"/>
      <c r="R82" s="1193"/>
    </row>
    <row r="83" spans="1:18" ht="12.75">
      <c r="A83" s="1193"/>
      <c r="B83" s="1193"/>
      <c r="C83" s="1193"/>
      <c r="D83" s="1193"/>
      <c r="E83" s="1193"/>
      <c r="F83" s="1193"/>
      <c r="G83" s="1193"/>
      <c r="H83" s="1193"/>
      <c r="I83" s="1193"/>
      <c r="J83" s="1193"/>
      <c r="K83" s="1193"/>
      <c r="L83" s="1193"/>
      <c r="M83" s="1193"/>
      <c r="N83" s="1193"/>
      <c r="O83" s="1193"/>
      <c r="P83" s="1193"/>
      <c r="Q83" s="1193"/>
      <c r="R83" s="1193"/>
    </row>
    <row r="84" spans="1:18" ht="12.75">
      <c r="A84" s="1170"/>
      <c r="B84" s="1170"/>
      <c r="C84" s="1170"/>
      <c r="D84" s="1170"/>
      <c r="E84" s="1186"/>
      <c r="F84" s="1186"/>
      <c r="G84" s="1170"/>
      <c r="H84" s="1170"/>
      <c r="I84" s="1170"/>
      <c r="J84" s="1170"/>
      <c r="K84" s="1170"/>
      <c r="L84" s="1170"/>
      <c r="M84" s="1170"/>
      <c r="N84" s="1171"/>
      <c r="O84" s="1171"/>
      <c r="P84" s="1171"/>
      <c r="Q84" s="1171"/>
      <c r="R84" s="1171"/>
    </row>
    <row r="85" spans="1:18" ht="12.75">
      <c r="A85" s="1170"/>
      <c r="B85" s="1170"/>
      <c r="C85" s="1170"/>
      <c r="D85" s="1170"/>
      <c r="E85" s="1186"/>
      <c r="F85" s="1186"/>
      <c r="G85" s="1170"/>
      <c r="H85" s="1170"/>
      <c r="I85" s="1170"/>
      <c r="J85" s="1170"/>
      <c r="K85" s="1170"/>
      <c r="L85" s="1170"/>
      <c r="M85" s="1170"/>
      <c r="N85" s="1171"/>
      <c r="O85" s="1171"/>
      <c r="P85" s="1171"/>
      <c r="Q85" s="1171"/>
      <c r="R85" s="1171"/>
    </row>
    <row r="86" spans="1:18" ht="12.75">
      <c r="A86" s="1170"/>
      <c r="B86" s="1170"/>
      <c r="C86" s="1170"/>
      <c r="D86" s="1170"/>
      <c r="E86" s="1186"/>
      <c r="F86" s="1186"/>
      <c r="G86" s="1170"/>
      <c r="H86" s="1170"/>
      <c r="I86" s="1170"/>
      <c r="J86" s="1170"/>
      <c r="K86" s="1170"/>
      <c r="L86" s="1170"/>
      <c r="M86" s="1170"/>
      <c r="N86" s="1171"/>
      <c r="O86" s="1171"/>
      <c r="P86" s="1171"/>
      <c r="Q86" s="1171"/>
      <c r="R86" s="1171"/>
    </row>
    <row r="87" spans="1:18" ht="12.75">
      <c r="A87" s="1170"/>
      <c r="B87" s="1170"/>
      <c r="C87" s="1170"/>
      <c r="D87" s="1170"/>
      <c r="E87" s="1186"/>
      <c r="F87" s="1186"/>
      <c r="G87" s="1170"/>
      <c r="H87" s="1170"/>
      <c r="I87" s="1170"/>
      <c r="J87" s="1170"/>
      <c r="K87" s="1170"/>
      <c r="L87" s="1170"/>
      <c r="M87" s="1170"/>
      <c r="N87" s="1171"/>
      <c r="O87" s="1171"/>
      <c r="P87" s="1171"/>
      <c r="Q87" s="1171"/>
      <c r="R87" s="1171"/>
    </row>
    <row r="88" spans="1:18" ht="12.75">
      <c r="A88" s="1170"/>
      <c r="B88" s="1170"/>
      <c r="C88" s="1170"/>
      <c r="D88" s="1170"/>
      <c r="E88" s="1186"/>
      <c r="F88" s="1186"/>
      <c r="G88" s="1170"/>
      <c r="H88" s="1170"/>
      <c r="I88" s="1170"/>
      <c r="J88" s="1170"/>
      <c r="K88" s="1170"/>
      <c r="L88" s="1170"/>
      <c r="M88" s="1170"/>
      <c r="N88" s="1171"/>
      <c r="O88" s="1171"/>
      <c r="P88" s="1171"/>
      <c r="Q88" s="1171"/>
      <c r="R88" s="1171"/>
    </row>
    <row r="89" spans="1:18" ht="12.75">
      <c r="A89" s="1170"/>
      <c r="B89" s="1170"/>
      <c r="C89" s="1170"/>
      <c r="D89" s="1170"/>
      <c r="E89" s="1186"/>
      <c r="F89" s="1186"/>
      <c r="G89" s="1170"/>
      <c r="H89" s="1170"/>
      <c r="I89" s="1170"/>
      <c r="J89" s="1170"/>
      <c r="K89" s="1170"/>
      <c r="L89" s="1170"/>
      <c r="M89" s="1170"/>
      <c r="N89" s="1171"/>
      <c r="O89" s="1171"/>
      <c r="P89" s="1171"/>
      <c r="Q89" s="1171"/>
      <c r="R89" s="1171"/>
    </row>
    <row r="90" spans="1:18" ht="12.75">
      <c r="A90" s="1170"/>
      <c r="B90" s="1170"/>
      <c r="C90" s="1170"/>
      <c r="D90" s="1170"/>
      <c r="E90" s="1186"/>
      <c r="F90" s="1186"/>
      <c r="G90" s="1170"/>
      <c r="H90" s="1170"/>
      <c r="I90" s="1170"/>
      <c r="J90" s="1170"/>
      <c r="K90" s="1170"/>
      <c r="L90" s="1170"/>
      <c r="M90" s="1170"/>
      <c r="N90" s="1171"/>
      <c r="O90" s="1171"/>
      <c r="P90" s="1171"/>
      <c r="Q90" s="1171"/>
      <c r="R90" s="1171"/>
    </row>
    <row r="91" spans="1:18" ht="12.75">
      <c r="A91" s="1170"/>
      <c r="B91" s="1170"/>
      <c r="C91" s="1170"/>
      <c r="D91" s="1170"/>
      <c r="E91" s="1186"/>
      <c r="F91" s="1186"/>
      <c r="G91" s="1170"/>
      <c r="H91" s="1170"/>
      <c r="I91" s="1170"/>
      <c r="J91" s="1170"/>
      <c r="K91" s="1170"/>
      <c r="L91" s="1170"/>
      <c r="M91" s="1170"/>
      <c r="N91" s="1171"/>
      <c r="O91" s="1171"/>
      <c r="P91" s="1171"/>
      <c r="Q91" s="1171"/>
      <c r="R91" s="1171"/>
    </row>
    <row r="92" spans="1:18" ht="12.75">
      <c r="A92" s="1170"/>
      <c r="B92" s="1170"/>
      <c r="C92" s="1170"/>
      <c r="D92" s="1170"/>
      <c r="E92" s="1186"/>
      <c r="F92" s="1186"/>
      <c r="G92" s="1170"/>
      <c r="H92" s="1170"/>
      <c r="I92" s="1170"/>
      <c r="J92" s="1170"/>
      <c r="K92" s="1170"/>
      <c r="L92" s="1170"/>
      <c r="M92" s="1170"/>
      <c r="N92" s="1171"/>
      <c r="O92" s="1171"/>
      <c r="P92" s="1171"/>
      <c r="Q92" s="1171"/>
      <c r="R92" s="1171"/>
    </row>
    <row r="93" spans="1:18" ht="12.75">
      <c r="A93" s="1170"/>
      <c r="B93" s="1170"/>
      <c r="C93" s="1170"/>
      <c r="D93" s="1170"/>
      <c r="E93" s="1186"/>
      <c r="F93" s="1186"/>
      <c r="G93" s="1170"/>
      <c r="H93" s="1170"/>
      <c r="I93" s="1170"/>
      <c r="J93" s="1170"/>
      <c r="K93" s="1170"/>
      <c r="L93" s="1170"/>
      <c r="M93" s="1170"/>
      <c r="N93" s="1171"/>
      <c r="O93" s="1171"/>
      <c r="P93" s="1171"/>
      <c r="Q93" s="1171"/>
      <c r="R93" s="1171"/>
    </row>
    <row r="94" spans="1:18" ht="12.75">
      <c r="A94" s="1170"/>
      <c r="B94" s="1170"/>
      <c r="C94" s="1170"/>
      <c r="D94" s="1170"/>
      <c r="E94" s="1186"/>
      <c r="F94" s="1186"/>
      <c r="G94" s="1170"/>
      <c r="H94" s="1170"/>
      <c r="I94" s="1170"/>
      <c r="J94" s="1170"/>
      <c r="K94" s="1170"/>
      <c r="L94" s="1170"/>
      <c r="M94" s="1170"/>
      <c r="N94" s="1171"/>
      <c r="O94" s="1171"/>
      <c r="P94" s="1171"/>
      <c r="Q94" s="1171"/>
      <c r="R94" s="1171"/>
    </row>
    <row r="95" spans="1:18" ht="12.75">
      <c r="A95" s="1170"/>
      <c r="B95" s="1170"/>
      <c r="C95" s="1170"/>
      <c r="D95" s="1170"/>
      <c r="E95" s="1186"/>
      <c r="F95" s="1186"/>
      <c r="G95" s="1170"/>
      <c r="H95" s="1170"/>
      <c r="I95" s="1170"/>
      <c r="J95" s="1170"/>
      <c r="K95" s="1170"/>
      <c r="L95" s="1170"/>
      <c r="M95" s="1170"/>
      <c r="N95" s="1171"/>
      <c r="O95" s="1171"/>
      <c r="P95" s="1171"/>
      <c r="Q95" s="1171"/>
      <c r="R95" s="1171"/>
    </row>
    <row r="96" spans="1:18" ht="12.75">
      <c r="A96" s="1170"/>
      <c r="B96" s="1170"/>
      <c r="C96" s="1170"/>
      <c r="D96" s="1170"/>
      <c r="E96" s="1186"/>
      <c r="F96" s="1186"/>
      <c r="G96" s="1170"/>
      <c r="H96" s="1170"/>
      <c r="I96" s="1170"/>
      <c r="J96" s="1170"/>
      <c r="K96" s="1170"/>
      <c r="L96" s="1170"/>
      <c r="M96" s="1170"/>
      <c r="N96" s="1171"/>
      <c r="O96" s="1171"/>
      <c r="P96" s="1171"/>
      <c r="Q96" s="1171"/>
      <c r="R96" s="1171"/>
    </row>
    <row r="97" spans="1:18" ht="12.75">
      <c r="A97" s="1170"/>
      <c r="B97" s="1170"/>
      <c r="C97" s="1170"/>
      <c r="D97" s="1170"/>
      <c r="E97" s="1186"/>
      <c r="F97" s="1186"/>
      <c r="G97" s="1170"/>
      <c r="H97" s="1170"/>
      <c r="I97" s="1170"/>
      <c r="J97" s="1170"/>
      <c r="K97" s="1170"/>
      <c r="L97" s="1170"/>
      <c r="M97" s="1170"/>
      <c r="N97" s="1171"/>
      <c r="O97" s="1171"/>
      <c r="P97" s="1171"/>
      <c r="Q97" s="1171"/>
      <c r="R97" s="1171"/>
    </row>
    <row r="98" spans="1:18" ht="12.75">
      <c r="A98" s="1170"/>
      <c r="B98" s="1170"/>
      <c r="C98" s="1170"/>
      <c r="D98" s="1170"/>
      <c r="E98" s="1186"/>
      <c r="F98" s="1186"/>
      <c r="G98" s="1170"/>
      <c r="H98" s="1170"/>
      <c r="I98" s="1170"/>
      <c r="J98" s="1170"/>
      <c r="K98" s="1170"/>
      <c r="L98" s="1170"/>
      <c r="M98" s="1170"/>
      <c r="N98" s="1171"/>
      <c r="O98" s="1171"/>
      <c r="P98" s="1171"/>
      <c r="Q98" s="1171"/>
      <c r="R98" s="1171"/>
    </row>
    <row r="99" spans="1:18" ht="12.75">
      <c r="A99" s="1170"/>
      <c r="B99" s="1170"/>
      <c r="C99" s="1170"/>
      <c r="D99" s="1170"/>
      <c r="E99" s="1186"/>
      <c r="F99" s="1186"/>
      <c r="G99" s="1170"/>
      <c r="H99" s="1170"/>
      <c r="I99" s="1170"/>
      <c r="J99" s="1170"/>
      <c r="K99" s="1170"/>
      <c r="L99" s="1170"/>
      <c r="M99" s="1170"/>
      <c r="N99" s="1171"/>
      <c r="O99" s="1171"/>
      <c r="P99" s="1171"/>
      <c r="Q99" s="1171"/>
      <c r="R99" s="1171"/>
    </row>
    <row r="100" spans="1:18" ht="12.75">
      <c r="A100" s="1170"/>
      <c r="B100" s="1170"/>
      <c r="C100" s="1170"/>
      <c r="D100" s="1170"/>
      <c r="E100" s="1186"/>
      <c r="F100" s="1186"/>
      <c r="G100" s="1170"/>
      <c r="H100" s="1170"/>
      <c r="I100" s="1170"/>
      <c r="J100" s="1170"/>
      <c r="K100" s="1170"/>
      <c r="L100" s="1170"/>
      <c r="M100" s="1170"/>
      <c r="N100" s="1171"/>
      <c r="O100" s="1171"/>
      <c r="P100" s="1171"/>
      <c r="Q100" s="1171"/>
      <c r="R100" s="1171"/>
    </row>
    <row r="101" spans="1:18" ht="12.75">
      <c r="A101" s="1170"/>
      <c r="B101" s="1170"/>
      <c r="C101" s="1170"/>
      <c r="D101" s="1170"/>
      <c r="E101" s="1186"/>
      <c r="F101" s="1186"/>
      <c r="G101" s="1170"/>
      <c r="H101" s="1170"/>
      <c r="I101" s="1170"/>
      <c r="J101" s="1170"/>
      <c r="K101" s="1170"/>
      <c r="L101" s="1170"/>
      <c r="M101" s="1170"/>
      <c r="N101" s="1171"/>
      <c r="O101" s="1171"/>
      <c r="P101" s="1171"/>
      <c r="Q101" s="1171"/>
      <c r="R101" s="1171"/>
    </row>
    <row r="102" spans="1:18" ht="12.75">
      <c r="A102" s="1170"/>
      <c r="B102" s="1170"/>
      <c r="C102" s="1170"/>
      <c r="D102" s="1170"/>
      <c r="E102" s="1186"/>
      <c r="F102" s="1186"/>
      <c r="G102" s="1170"/>
      <c r="H102" s="1170"/>
      <c r="I102" s="1170"/>
      <c r="J102" s="1170"/>
      <c r="K102" s="1170"/>
      <c r="L102" s="1170"/>
      <c r="M102" s="1170"/>
      <c r="N102" s="1171"/>
      <c r="O102" s="1171"/>
      <c r="P102" s="1171"/>
      <c r="Q102" s="1171"/>
      <c r="R102" s="1171"/>
    </row>
    <row r="103" spans="1:18" ht="12.75">
      <c r="A103" s="1189"/>
      <c r="B103" s="1170"/>
      <c r="C103" s="1170"/>
      <c r="D103" s="1170"/>
      <c r="E103" s="1186"/>
      <c r="F103" s="1186"/>
      <c r="G103" s="1170"/>
      <c r="H103" s="1170"/>
      <c r="I103" s="1170"/>
      <c r="J103" s="1170"/>
      <c r="K103" s="1170"/>
      <c r="L103" s="1170"/>
      <c r="M103" s="1170"/>
      <c r="N103" s="1171"/>
      <c r="O103" s="1171"/>
      <c r="P103" s="1172"/>
      <c r="Q103" s="1172"/>
      <c r="R103" s="1172"/>
    </row>
    <row r="104" spans="1:18" ht="12.75">
      <c r="A104" s="1189"/>
      <c r="B104" s="1170"/>
      <c r="C104" s="1170"/>
      <c r="D104" s="1170"/>
      <c r="E104" s="1186"/>
      <c r="F104" s="1186"/>
      <c r="G104" s="1170"/>
      <c r="H104" s="1170"/>
      <c r="I104" s="1170"/>
      <c r="J104" s="1170"/>
      <c r="K104" s="1170"/>
      <c r="L104" s="1170"/>
      <c r="M104" s="1170"/>
      <c r="N104" s="1171"/>
      <c r="O104" s="1171"/>
      <c r="P104" s="1172"/>
      <c r="Q104" s="1172"/>
      <c r="R104" s="1172"/>
    </row>
    <row r="105" spans="1:18" ht="12.75">
      <c r="A105" s="1189"/>
      <c r="B105" s="1170"/>
      <c r="C105" s="1170"/>
      <c r="D105" s="1170"/>
      <c r="E105" s="1186"/>
      <c r="F105" s="1186"/>
      <c r="G105" s="1170"/>
      <c r="H105" s="1170"/>
      <c r="I105" s="1170"/>
      <c r="J105" s="1170"/>
      <c r="K105" s="1170"/>
      <c r="L105" s="1170"/>
      <c r="M105" s="1170"/>
      <c r="N105" s="1171"/>
      <c r="O105" s="1171"/>
      <c r="P105" s="1172"/>
      <c r="Q105" s="1172"/>
      <c r="R105" s="1172"/>
    </row>
    <row r="106" spans="1:18" ht="12.75">
      <c r="A106" s="1189"/>
      <c r="B106" s="1170"/>
      <c r="C106" s="1170"/>
      <c r="D106" s="1170"/>
      <c r="E106" s="1186"/>
      <c r="F106" s="1186"/>
      <c r="G106" s="1170"/>
      <c r="H106" s="1170"/>
      <c r="I106" s="1170"/>
      <c r="J106" s="1170"/>
      <c r="K106" s="1170"/>
      <c r="L106" s="1170"/>
      <c r="M106" s="1170"/>
      <c r="N106" s="1171"/>
      <c r="O106" s="1171"/>
      <c r="P106" s="1172"/>
      <c r="Q106" s="1172"/>
      <c r="R106" s="1172"/>
    </row>
    <row r="107" spans="1:18" ht="12.75">
      <c r="A107" s="1190"/>
      <c r="B107" s="1170"/>
      <c r="C107" s="1170"/>
      <c r="D107" s="1170"/>
      <c r="E107" s="1186"/>
      <c r="F107" s="1186"/>
      <c r="G107" s="1170"/>
      <c r="H107" s="1170"/>
      <c r="I107" s="1170"/>
      <c r="J107" s="1170"/>
      <c r="K107" s="1170"/>
      <c r="L107" s="1170"/>
      <c r="M107" s="1170"/>
      <c r="N107" s="1171"/>
      <c r="O107" s="1171"/>
      <c r="P107" s="1174"/>
      <c r="Q107" s="1174"/>
      <c r="R107" s="1174"/>
    </row>
    <row r="108" spans="1:18" ht="12.75">
      <c r="A108" s="1190"/>
      <c r="B108" s="1170"/>
      <c r="C108" s="1170"/>
      <c r="D108" s="1170"/>
      <c r="E108" s="1186"/>
      <c r="F108" s="1186"/>
      <c r="G108" s="1170"/>
      <c r="H108" s="1170"/>
      <c r="I108" s="1170"/>
      <c r="J108" s="1170"/>
      <c r="K108" s="1170"/>
      <c r="L108" s="1170"/>
      <c r="M108" s="1170"/>
      <c r="N108" s="1171"/>
      <c r="O108" s="1171"/>
      <c r="P108" s="1174"/>
      <c r="Q108" s="1174"/>
      <c r="R108" s="1174"/>
    </row>
    <row r="109" spans="1:18" ht="12.75">
      <c r="A109" s="1190"/>
      <c r="B109" s="1170"/>
      <c r="C109" s="1170"/>
      <c r="D109" s="1170"/>
      <c r="E109" s="1186"/>
      <c r="F109" s="1186"/>
      <c r="G109" s="1170"/>
      <c r="H109" s="1170"/>
      <c r="I109" s="1170"/>
      <c r="J109" s="1170"/>
      <c r="K109" s="1170"/>
      <c r="L109" s="1170"/>
      <c r="M109" s="1170"/>
      <c r="N109" s="1171"/>
      <c r="O109" s="1171"/>
      <c r="P109" s="1174"/>
      <c r="Q109" s="1174"/>
      <c r="R109" s="1174"/>
    </row>
    <row r="110" spans="1:18" ht="12.75">
      <c r="A110" s="1190"/>
      <c r="B110" s="1170"/>
      <c r="C110" s="1170"/>
      <c r="D110" s="1170"/>
      <c r="E110" s="1186"/>
      <c r="F110" s="1186"/>
      <c r="G110" s="1170"/>
      <c r="H110" s="1170"/>
      <c r="I110" s="1170"/>
      <c r="J110" s="1170"/>
      <c r="K110" s="1170"/>
      <c r="L110" s="1170"/>
      <c r="M110" s="1170"/>
      <c r="N110" s="1171"/>
      <c r="O110" s="1171"/>
      <c r="P110" s="1174"/>
      <c r="Q110" s="1174"/>
      <c r="R110" s="1174"/>
    </row>
    <row r="111" spans="1:18" ht="12.75">
      <c r="A111" s="1190"/>
      <c r="B111" s="1170"/>
      <c r="C111" s="1170"/>
      <c r="D111" s="1170"/>
      <c r="E111" s="1186"/>
      <c r="F111" s="1186"/>
      <c r="G111" s="1170"/>
      <c r="H111" s="1170"/>
      <c r="I111" s="1170"/>
      <c r="J111" s="1170"/>
      <c r="K111" s="1170"/>
      <c r="L111" s="1170"/>
      <c r="M111" s="1170"/>
      <c r="N111" s="1171"/>
      <c r="O111" s="1171"/>
      <c r="P111" s="1174"/>
      <c r="Q111" s="1174"/>
      <c r="R111" s="1174"/>
    </row>
    <row r="112" spans="1:18" ht="12.75">
      <c r="A112" s="1190"/>
      <c r="B112" s="1170"/>
      <c r="C112" s="1170"/>
      <c r="D112" s="1170"/>
      <c r="E112" s="1186"/>
      <c r="F112" s="1186"/>
      <c r="G112" s="1170"/>
      <c r="H112" s="1170"/>
      <c r="I112" s="1170"/>
      <c r="J112" s="1170"/>
      <c r="K112" s="1170"/>
      <c r="L112" s="1170"/>
      <c r="M112" s="1170"/>
      <c r="N112" s="1171"/>
      <c r="O112" s="1171"/>
      <c r="P112" s="1174"/>
      <c r="Q112" s="1174"/>
      <c r="R112" s="1174"/>
    </row>
    <row r="113" spans="1:18" ht="12.75">
      <c r="A113" s="1190"/>
      <c r="B113" s="1170"/>
      <c r="C113" s="1170"/>
      <c r="D113" s="1170"/>
      <c r="E113" s="1186"/>
      <c r="F113" s="1186"/>
      <c r="G113" s="1170"/>
      <c r="H113" s="1170"/>
      <c r="I113" s="1170"/>
      <c r="J113" s="1170"/>
      <c r="K113" s="1170"/>
      <c r="L113" s="1170"/>
      <c r="M113" s="1170"/>
      <c r="N113" s="1171"/>
      <c r="O113" s="1171"/>
      <c r="P113" s="1174"/>
      <c r="Q113" s="1174"/>
      <c r="R113" s="1174"/>
    </row>
    <row r="114" spans="1:18" ht="12.75">
      <c r="A114" s="1190"/>
      <c r="B114" s="1170"/>
      <c r="C114" s="1170"/>
      <c r="D114" s="1170"/>
      <c r="E114" s="1186"/>
      <c r="F114" s="1186"/>
      <c r="G114" s="1170"/>
      <c r="H114" s="1170"/>
      <c r="I114" s="1170"/>
      <c r="J114" s="1170"/>
      <c r="K114" s="1170"/>
      <c r="L114" s="1170"/>
      <c r="M114" s="1170"/>
      <c r="N114" s="1171"/>
      <c r="O114" s="1171"/>
      <c r="P114" s="1174"/>
      <c r="Q114" s="1174"/>
      <c r="R114" s="1174"/>
    </row>
    <row r="115" spans="1:18" ht="12.75">
      <c r="A115" s="1190"/>
      <c r="B115" s="1170"/>
      <c r="C115" s="1170"/>
      <c r="D115" s="1170"/>
      <c r="E115" s="1186"/>
      <c r="F115" s="1186"/>
      <c r="G115" s="1170"/>
      <c r="H115" s="1170"/>
      <c r="I115" s="1170"/>
      <c r="J115" s="1170"/>
      <c r="K115" s="1170"/>
      <c r="L115" s="1170"/>
      <c r="M115" s="1170"/>
      <c r="N115" s="1171"/>
      <c r="O115" s="1171"/>
      <c r="P115" s="1174"/>
      <c r="Q115" s="1174"/>
      <c r="R115" s="1174"/>
    </row>
    <row r="116" spans="1:18" ht="12.75">
      <c r="A116" s="1190"/>
      <c r="B116" s="1170"/>
      <c r="C116" s="1170"/>
      <c r="D116" s="1170"/>
      <c r="E116" s="1186"/>
      <c r="F116" s="1186"/>
      <c r="G116" s="1170"/>
      <c r="H116" s="1170"/>
      <c r="I116" s="1170"/>
      <c r="J116" s="1170"/>
      <c r="K116" s="1170"/>
      <c r="L116" s="1170"/>
      <c r="M116" s="1170"/>
      <c r="N116" s="1171"/>
      <c r="O116" s="1171"/>
      <c r="P116" s="1174"/>
      <c r="Q116" s="1174"/>
      <c r="R116" s="1174"/>
    </row>
    <row r="117" spans="1:18" ht="12.75">
      <c r="A117" s="1190"/>
      <c r="B117" s="1170"/>
      <c r="C117" s="1170"/>
      <c r="D117" s="1170"/>
      <c r="E117" s="1186"/>
      <c r="F117" s="1186"/>
      <c r="G117" s="1170"/>
      <c r="H117" s="1170"/>
      <c r="I117" s="1170"/>
      <c r="J117" s="1170"/>
      <c r="K117" s="1170"/>
      <c r="L117" s="1170"/>
      <c r="M117" s="1170"/>
      <c r="N117" s="1171"/>
      <c r="O117" s="1171"/>
      <c r="P117" s="1174"/>
      <c r="Q117" s="1174"/>
      <c r="R117" s="1174"/>
    </row>
    <row r="118" spans="1:18" ht="12.75">
      <c r="A118" s="1190"/>
      <c r="B118" s="1170"/>
      <c r="C118" s="1170"/>
      <c r="D118" s="1170"/>
      <c r="E118" s="1186"/>
      <c r="F118" s="1186"/>
      <c r="G118" s="1170"/>
      <c r="H118" s="1170"/>
      <c r="I118" s="1170"/>
      <c r="J118" s="1170"/>
      <c r="K118" s="1170"/>
      <c r="L118" s="1170"/>
      <c r="M118" s="1170"/>
      <c r="N118" s="1171"/>
      <c r="O118" s="1171"/>
      <c r="P118" s="1174"/>
      <c r="Q118" s="1174"/>
      <c r="R118" s="1174"/>
    </row>
    <row r="119" spans="1:18" ht="12.75">
      <c r="A119" s="1190"/>
      <c r="B119" s="1170"/>
      <c r="C119" s="1170"/>
      <c r="D119" s="1170"/>
      <c r="E119" s="1186"/>
      <c r="F119" s="1186"/>
      <c r="G119" s="1170"/>
      <c r="H119" s="1170"/>
      <c r="I119" s="1170"/>
      <c r="J119" s="1170"/>
      <c r="K119" s="1170"/>
      <c r="L119" s="1170"/>
      <c r="M119" s="1170"/>
      <c r="N119" s="1171"/>
      <c r="O119" s="1171"/>
      <c r="P119" s="1174"/>
      <c r="Q119" s="1174"/>
      <c r="R119" s="1174"/>
    </row>
    <row r="120" spans="1:18" ht="12.75">
      <c r="A120" s="1190"/>
      <c r="B120" s="1170"/>
      <c r="C120" s="1170"/>
      <c r="D120" s="1170"/>
      <c r="E120" s="1186"/>
      <c r="F120" s="1186"/>
      <c r="G120" s="1170"/>
      <c r="H120" s="1170"/>
      <c r="I120" s="1170"/>
      <c r="J120" s="1170"/>
      <c r="K120" s="1170"/>
      <c r="L120" s="1170"/>
      <c r="M120" s="1170"/>
      <c r="N120" s="1171"/>
      <c r="O120" s="1171"/>
      <c r="P120" s="1174"/>
      <c r="Q120" s="1174"/>
      <c r="R120" s="1174"/>
    </row>
    <row r="121" spans="1:18" ht="12.75">
      <c r="A121" s="1190"/>
      <c r="B121" s="1170"/>
      <c r="C121" s="1170"/>
      <c r="D121" s="1170"/>
      <c r="E121" s="1186"/>
      <c r="F121" s="1186"/>
      <c r="G121" s="1170"/>
      <c r="H121" s="1170"/>
      <c r="I121" s="1170"/>
      <c r="J121" s="1170"/>
      <c r="K121" s="1170"/>
      <c r="L121" s="1170"/>
      <c r="M121" s="1170"/>
      <c r="N121" s="1171"/>
      <c r="O121" s="1171"/>
      <c r="P121" s="1174"/>
      <c r="Q121" s="1174"/>
      <c r="R121" s="1174"/>
    </row>
    <row r="122" spans="1:18" ht="12.75">
      <c r="A122" s="1190"/>
      <c r="B122" s="1170"/>
      <c r="C122" s="1170"/>
      <c r="D122" s="1170"/>
      <c r="E122" s="1186"/>
      <c r="F122" s="1186"/>
      <c r="G122" s="1170"/>
      <c r="H122" s="1170"/>
      <c r="I122" s="1170"/>
      <c r="J122" s="1170"/>
      <c r="K122" s="1170"/>
      <c r="L122" s="1170"/>
      <c r="M122" s="1170"/>
      <c r="N122" s="1171"/>
      <c r="O122" s="1171"/>
      <c r="P122" s="1174"/>
      <c r="Q122" s="1174"/>
      <c r="R122" s="1174"/>
    </row>
    <row r="123" spans="1:18" ht="12.75">
      <c r="A123" s="1190"/>
      <c r="B123" s="1170"/>
      <c r="C123" s="1170"/>
      <c r="D123" s="1170"/>
      <c r="E123" s="1186"/>
      <c r="F123" s="1186"/>
      <c r="G123" s="1170"/>
      <c r="H123" s="1170"/>
      <c r="I123" s="1170"/>
      <c r="J123" s="1170"/>
      <c r="K123" s="1170"/>
      <c r="L123" s="1170"/>
      <c r="M123" s="1170"/>
      <c r="N123" s="1171"/>
      <c r="O123" s="1171"/>
      <c r="P123" s="1174"/>
      <c r="Q123" s="1174"/>
      <c r="R123" s="1174"/>
    </row>
    <row r="124" spans="1:18" ht="12.75">
      <c r="A124" s="1190"/>
      <c r="B124" s="1170"/>
      <c r="C124" s="1170"/>
      <c r="D124" s="1170"/>
      <c r="E124" s="1186"/>
      <c r="F124" s="1186"/>
      <c r="G124" s="1170"/>
      <c r="H124" s="1170"/>
      <c r="I124" s="1170"/>
      <c r="J124" s="1170"/>
      <c r="K124" s="1170"/>
      <c r="L124" s="1170"/>
      <c r="M124" s="1170"/>
      <c r="N124" s="1171"/>
      <c r="O124" s="1171"/>
      <c r="P124" s="1174"/>
      <c r="Q124" s="1174"/>
      <c r="R124" s="1174"/>
    </row>
    <row r="125" spans="1:18" ht="12.75">
      <c r="A125" s="1190"/>
      <c r="B125" s="1170"/>
      <c r="C125" s="1170"/>
      <c r="D125" s="1170"/>
      <c r="E125" s="1186"/>
      <c r="F125" s="1186"/>
      <c r="G125" s="1170"/>
      <c r="H125" s="1170"/>
      <c r="I125" s="1170"/>
      <c r="J125" s="1170"/>
      <c r="K125" s="1170"/>
      <c r="L125" s="1170"/>
      <c r="M125" s="1170"/>
      <c r="N125" s="1171"/>
      <c r="O125" s="1171"/>
      <c r="P125" s="1174"/>
      <c r="Q125" s="1174"/>
      <c r="R125" s="1174"/>
    </row>
    <row r="126" spans="1:18" ht="12.75">
      <c r="A126" s="1190"/>
      <c r="B126" s="1170"/>
      <c r="C126" s="1170"/>
      <c r="D126" s="1170"/>
      <c r="E126" s="1186"/>
      <c r="F126" s="1186"/>
      <c r="G126" s="1170"/>
      <c r="H126" s="1170"/>
      <c r="I126" s="1170"/>
      <c r="J126" s="1170"/>
      <c r="K126" s="1170"/>
      <c r="L126" s="1170"/>
      <c r="M126" s="1170"/>
      <c r="N126" s="1171"/>
      <c r="O126" s="1171"/>
      <c r="P126" s="1174"/>
      <c r="Q126" s="1174"/>
      <c r="R126" s="1174"/>
    </row>
    <row r="127" spans="1:18" ht="12.75">
      <c r="A127" s="1190"/>
      <c r="B127" s="1170"/>
      <c r="C127" s="1170"/>
      <c r="D127" s="1170"/>
      <c r="E127" s="1186"/>
      <c r="F127" s="1186"/>
      <c r="G127" s="1170"/>
      <c r="H127" s="1170"/>
      <c r="I127" s="1170"/>
      <c r="J127" s="1170"/>
      <c r="K127" s="1170"/>
      <c r="L127" s="1170"/>
      <c r="M127" s="1170"/>
      <c r="N127" s="1171"/>
      <c r="O127" s="1171"/>
      <c r="P127" s="1174"/>
      <c r="Q127" s="1174"/>
      <c r="R127" s="1174"/>
    </row>
    <row r="128" spans="1:18" ht="12.75">
      <c r="A128" s="1190"/>
      <c r="B128" s="1170"/>
      <c r="C128" s="1170"/>
      <c r="D128" s="1170"/>
      <c r="E128" s="1186"/>
      <c r="F128" s="1186"/>
      <c r="G128" s="1170"/>
      <c r="H128" s="1170"/>
      <c r="I128" s="1170"/>
      <c r="J128" s="1170"/>
      <c r="K128" s="1170"/>
      <c r="L128" s="1170"/>
      <c r="M128" s="1170"/>
      <c r="N128" s="1171"/>
      <c r="O128" s="1171"/>
      <c r="P128" s="1174"/>
      <c r="Q128" s="1174"/>
      <c r="R128" s="1174"/>
    </row>
    <row r="129" spans="1:18" ht="12.75">
      <c r="A129" s="1190"/>
      <c r="B129" s="1170"/>
      <c r="C129" s="1170"/>
      <c r="D129" s="1170"/>
      <c r="E129" s="1186"/>
      <c r="F129" s="1186"/>
      <c r="G129" s="1170"/>
      <c r="H129" s="1170"/>
      <c r="I129" s="1170"/>
      <c r="J129" s="1170"/>
      <c r="K129" s="1170"/>
      <c r="L129" s="1170"/>
      <c r="M129" s="1170"/>
      <c r="N129" s="1171"/>
      <c r="O129" s="1171"/>
      <c r="P129" s="1174"/>
      <c r="Q129" s="1174"/>
      <c r="R129" s="1174"/>
    </row>
    <row r="130" spans="1:18" ht="12.75">
      <c r="A130" s="1190"/>
      <c r="B130" s="1170"/>
      <c r="C130" s="1170"/>
      <c r="D130" s="1170"/>
      <c r="E130" s="1186"/>
      <c r="F130" s="1186"/>
      <c r="G130" s="1170"/>
      <c r="H130" s="1170"/>
      <c r="I130" s="1170"/>
      <c r="J130" s="1170"/>
      <c r="K130" s="1170"/>
      <c r="L130" s="1170"/>
      <c r="M130" s="1170"/>
      <c r="N130" s="1171"/>
      <c r="O130" s="1171"/>
      <c r="P130" s="1174"/>
      <c r="Q130" s="1174"/>
      <c r="R130" s="1174"/>
    </row>
    <row r="131" spans="1:18" ht="12.75">
      <c r="A131" s="1190"/>
      <c r="B131" s="1170"/>
      <c r="C131" s="1170"/>
      <c r="D131" s="1170"/>
      <c r="E131" s="1186"/>
      <c r="F131" s="1186"/>
      <c r="G131" s="1170"/>
      <c r="H131" s="1170"/>
      <c r="I131" s="1170"/>
      <c r="J131" s="1170"/>
      <c r="K131" s="1170"/>
      <c r="L131" s="1170"/>
      <c r="M131" s="1170"/>
      <c r="N131" s="1171"/>
      <c r="O131" s="1171"/>
      <c r="P131" s="1174"/>
      <c r="Q131" s="1174"/>
      <c r="R131" s="1174"/>
    </row>
    <row r="132" spans="1:18" ht="12.75">
      <c r="A132" s="1190"/>
      <c r="B132" s="1170"/>
      <c r="C132" s="1170"/>
      <c r="D132" s="1170"/>
      <c r="E132" s="1186"/>
      <c r="F132" s="1186"/>
      <c r="G132" s="1170"/>
      <c r="H132" s="1170"/>
      <c r="I132" s="1170"/>
      <c r="J132" s="1170"/>
      <c r="K132" s="1170"/>
      <c r="L132" s="1170"/>
      <c r="M132" s="1170"/>
      <c r="N132" s="1171"/>
      <c r="O132" s="1171"/>
      <c r="P132" s="1174"/>
      <c r="Q132" s="1174"/>
      <c r="R132" s="1174"/>
    </row>
    <row r="133" spans="1:18" ht="12.75">
      <c r="A133" s="1190"/>
      <c r="B133" s="1170"/>
      <c r="C133" s="1170"/>
      <c r="D133" s="1170"/>
      <c r="E133" s="1186"/>
      <c r="F133" s="1186"/>
      <c r="G133" s="1170"/>
      <c r="H133" s="1170"/>
      <c r="I133" s="1170"/>
      <c r="J133" s="1170"/>
      <c r="K133" s="1170"/>
      <c r="L133" s="1170"/>
      <c r="M133" s="1170"/>
      <c r="N133" s="1171"/>
      <c r="O133" s="1171"/>
      <c r="P133" s="1174"/>
      <c r="Q133" s="1174"/>
      <c r="R133" s="1174"/>
    </row>
    <row r="134" spans="1:18" ht="12.75">
      <c r="A134" s="1190"/>
      <c r="B134" s="1170"/>
      <c r="C134" s="1170"/>
      <c r="D134" s="1170"/>
      <c r="E134" s="1186"/>
      <c r="F134" s="1186"/>
      <c r="G134" s="1170"/>
      <c r="H134" s="1170"/>
      <c r="I134" s="1170"/>
      <c r="J134" s="1170"/>
      <c r="K134" s="1170"/>
      <c r="L134" s="1170"/>
      <c r="M134" s="1170"/>
      <c r="N134" s="1171"/>
      <c r="O134" s="1171"/>
      <c r="P134" s="1174"/>
      <c r="Q134" s="1174"/>
      <c r="R134" s="1174"/>
    </row>
    <row r="135" spans="1:18" ht="12.75">
      <c r="A135" s="1190"/>
      <c r="B135" s="1170"/>
      <c r="C135" s="1170"/>
      <c r="D135" s="1170"/>
      <c r="E135" s="1186"/>
      <c r="F135" s="1186"/>
      <c r="G135" s="1170"/>
      <c r="H135" s="1170"/>
      <c r="I135" s="1170"/>
      <c r="J135" s="1170"/>
      <c r="K135" s="1170"/>
      <c r="L135" s="1170"/>
      <c r="M135" s="1170"/>
      <c r="N135" s="1171"/>
      <c r="O135" s="1171"/>
      <c r="P135" s="1174"/>
      <c r="Q135" s="1174"/>
      <c r="R135" s="1174"/>
    </row>
    <row r="136" spans="1:18" ht="12.75">
      <c r="A136" s="1190"/>
      <c r="B136" s="1170"/>
      <c r="C136" s="1170"/>
      <c r="D136" s="1170"/>
      <c r="E136" s="1186"/>
      <c r="F136" s="1186"/>
      <c r="G136" s="1170"/>
      <c r="H136" s="1170"/>
      <c r="I136" s="1170"/>
      <c r="J136" s="1170"/>
      <c r="K136" s="1170"/>
      <c r="L136" s="1170"/>
      <c r="M136" s="1170"/>
      <c r="N136" s="1171"/>
      <c r="O136" s="1171"/>
      <c r="P136" s="1174"/>
      <c r="Q136" s="1174"/>
      <c r="R136" s="1174"/>
    </row>
    <row r="137" spans="1:18" ht="12.75">
      <c r="A137" s="1190"/>
      <c r="B137" s="1170"/>
      <c r="C137" s="1170"/>
      <c r="D137" s="1170"/>
      <c r="E137" s="1186"/>
      <c r="F137" s="1186"/>
      <c r="G137" s="1170"/>
      <c r="H137" s="1170"/>
      <c r="I137" s="1170"/>
      <c r="J137" s="1170"/>
      <c r="K137" s="1170"/>
      <c r="L137" s="1170"/>
      <c r="M137" s="1170"/>
      <c r="N137" s="1171"/>
      <c r="O137" s="1171"/>
      <c r="P137" s="1174"/>
      <c r="Q137" s="1174"/>
      <c r="R137" s="1174"/>
    </row>
    <row r="138" spans="1:18" ht="12.75">
      <c r="A138" s="1190"/>
      <c r="B138" s="1170"/>
      <c r="C138" s="1170"/>
      <c r="D138" s="1170"/>
      <c r="E138" s="1186"/>
      <c r="F138" s="1186"/>
      <c r="G138" s="1170"/>
      <c r="H138" s="1170"/>
      <c r="I138" s="1170"/>
      <c r="J138" s="1170"/>
      <c r="K138" s="1170"/>
      <c r="L138" s="1170"/>
      <c r="M138" s="1170"/>
      <c r="N138" s="1171"/>
      <c r="O138" s="1171"/>
      <c r="P138" s="1174"/>
      <c r="Q138" s="1174"/>
      <c r="R138" s="1174"/>
    </row>
    <row r="139" spans="1:18" ht="12.75">
      <c r="A139" s="1190"/>
      <c r="B139" s="1170"/>
      <c r="C139" s="1170"/>
      <c r="D139" s="1170"/>
      <c r="E139" s="1186"/>
      <c r="F139" s="1186"/>
      <c r="G139" s="1170"/>
      <c r="H139" s="1170"/>
      <c r="I139" s="1170"/>
      <c r="J139" s="1170"/>
      <c r="K139" s="1170"/>
      <c r="L139" s="1170"/>
      <c r="M139" s="1170"/>
      <c r="N139" s="1171"/>
      <c r="O139" s="1171"/>
      <c r="P139" s="1174"/>
      <c r="Q139" s="1174"/>
      <c r="R139" s="1174"/>
    </row>
    <row r="140" spans="1:18" ht="12.75">
      <c r="A140" s="1190"/>
      <c r="B140" s="1170"/>
      <c r="C140" s="1170"/>
      <c r="D140" s="1170"/>
      <c r="E140" s="1186"/>
      <c r="F140" s="1186"/>
      <c r="G140" s="1170"/>
      <c r="H140" s="1170"/>
      <c r="I140" s="1170"/>
      <c r="J140" s="1170"/>
      <c r="K140" s="1170"/>
      <c r="L140" s="1170"/>
      <c r="M140" s="1170"/>
      <c r="N140" s="1171"/>
      <c r="O140" s="1171"/>
      <c r="P140" s="1174"/>
      <c r="Q140" s="1174"/>
      <c r="R140" s="1174"/>
    </row>
    <row r="141" spans="1:18" ht="12.75">
      <c r="A141" s="1190"/>
      <c r="B141" s="1170"/>
      <c r="C141" s="1170"/>
      <c r="D141" s="1170"/>
      <c r="E141" s="1186"/>
      <c r="F141" s="1186"/>
      <c r="G141" s="1170"/>
      <c r="H141" s="1170"/>
      <c r="I141" s="1170"/>
      <c r="J141" s="1170"/>
      <c r="K141" s="1170"/>
      <c r="L141" s="1170"/>
      <c r="M141" s="1170"/>
      <c r="N141" s="1171"/>
      <c r="O141" s="1171"/>
      <c r="P141" s="1174"/>
      <c r="Q141" s="1174"/>
      <c r="R141" s="1174"/>
    </row>
    <row r="142" spans="1:18" ht="12.75">
      <c r="A142" s="1190"/>
      <c r="B142" s="1170"/>
      <c r="C142" s="1170"/>
      <c r="D142" s="1170"/>
      <c r="E142" s="1186"/>
      <c r="F142" s="1186"/>
      <c r="G142" s="1170"/>
      <c r="H142" s="1170"/>
      <c r="I142" s="1170"/>
      <c r="J142" s="1170"/>
      <c r="K142" s="1170"/>
      <c r="L142" s="1170"/>
      <c r="M142" s="1170"/>
      <c r="N142" s="1171"/>
      <c r="O142" s="1171"/>
      <c r="P142" s="1174"/>
      <c r="Q142" s="1174"/>
      <c r="R142" s="1174"/>
    </row>
    <row r="143" spans="1:18" ht="12.75">
      <c r="A143" s="1190"/>
      <c r="B143" s="1170"/>
      <c r="C143" s="1170"/>
      <c r="D143" s="1170"/>
      <c r="E143" s="1186"/>
      <c r="F143" s="1186"/>
      <c r="G143" s="1170"/>
      <c r="H143" s="1170"/>
      <c r="I143" s="1170"/>
      <c r="J143" s="1170"/>
      <c r="K143" s="1170"/>
      <c r="L143" s="1170"/>
      <c r="M143" s="1170"/>
      <c r="N143" s="1171"/>
      <c r="O143" s="1171"/>
      <c r="P143" s="1174"/>
      <c r="Q143" s="1174"/>
      <c r="R143" s="1174"/>
    </row>
    <row r="144" spans="1:18" ht="12.75">
      <c r="A144" s="1190"/>
      <c r="B144" s="1170"/>
      <c r="C144" s="1170"/>
      <c r="D144" s="1170"/>
      <c r="E144" s="1186"/>
      <c r="F144" s="1186"/>
      <c r="G144" s="1170"/>
      <c r="H144" s="1170"/>
      <c r="I144" s="1170"/>
      <c r="J144" s="1170"/>
      <c r="K144" s="1170"/>
      <c r="L144" s="1170"/>
      <c r="M144" s="1170"/>
      <c r="N144" s="1171"/>
      <c r="O144" s="1171"/>
      <c r="P144" s="1174"/>
      <c r="Q144" s="1174"/>
      <c r="R144" s="1174"/>
    </row>
    <row r="145" spans="1:18" ht="12.75">
      <c r="A145" s="1190"/>
      <c r="B145" s="1170"/>
      <c r="C145" s="1170"/>
      <c r="D145" s="1170"/>
      <c r="E145" s="1186"/>
      <c r="F145" s="1186"/>
      <c r="G145" s="1170"/>
      <c r="H145" s="1170"/>
      <c r="I145" s="1170"/>
      <c r="J145" s="1170"/>
      <c r="K145" s="1170"/>
      <c r="L145" s="1170"/>
      <c r="M145" s="1170"/>
      <c r="N145" s="1171"/>
      <c r="O145" s="1171"/>
      <c r="P145" s="1174"/>
      <c r="Q145" s="1174"/>
      <c r="R145" s="1174"/>
    </row>
    <row r="146" spans="1:18" ht="12.75">
      <c r="A146" s="1190"/>
      <c r="B146" s="1170"/>
      <c r="C146" s="1170"/>
      <c r="D146" s="1170"/>
      <c r="E146" s="1186"/>
      <c r="F146" s="1186"/>
      <c r="G146" s="1170"/>
      <c r="H146" s="1170"/>
      <c r="I146" s="1170"/>
      <c r="J146" s="1170"/>
      <c r="K146" s="1170"/>
      <c r="L146" s="1170"/>
      <c r="M146" s="1170"/>
      <c r="N146" s="1171"/>
      <c r="O146" s="1171"/>
      <c r="P146" s="1174"/>
      <c r="Q146" s="1174"/>
      <c r="R146" s="1174"/>
    </row>
    <row r="147" spans="1:18" ht="12.75">
      <c r="A147" s="1190"/>
      <c r="B147" s="1170"/>
      <c r="C147" s="1170"/>
      <c r="D147" s="1170"/>
      <c r="E147" s="1186"/>
      <c r="F147" s="1186"/>
      <c r="G147" s="1170"/>
      <c r="H147" s="1170"/>
      <c r="I147" s="1170"/>
      <c r="J147" s="1170"/>
      <c r="K147" s="1170"/>
      <c r="L147" s="1170"/>
      <c r="M147" s="1170"/>
      <c r="N147" s="1171"/>
      <c r="O147" s="1171"/>
      <c r="P147" s="1174"/>
      <c r="Q147" s="1174"/>
      <c r="R147" s="1174"/>
    </row>
    <row r="148" spans="1:18" ht="12.75">
      <c r="A148" s="1174"/>
      <c r="B148" s="1171"/>
      <c r="C148" s="1171"/>
      <c r="D148" s="1171"/>
      <c r="E148" s="1185"/>
      <c r="F148" s="1185"/>
      <c r="G148" s="1171"/>
      <c r="H148" s="1171"/>
      <c r="I148" s="1171"/>
      <c r="J148" s="1171"/>
      <c r="K148" s="1171"/>
      <c r="L148" s="1171"/>
      <c r="M148" s="1171"/>
      <c r="N148" s="1171"/>
      <c r="O148" s="1171"/>
      <c r="P148" s="1174"/>
      <c r="Q148" s="1174"/>
      <c r="R148" s="1174"/>
    </row>
    <row r="149" spans="1:18" ht="12.75">
      <c r="A149" s="1174"/>
      <c r="B149" s="1171"/>
      <c r="C149" s="1171"/>
      <c r="D149" s="1171"/>
      <c r="E149" s="1185"/>
      <c r="F149" s="1185"/>
      <c r="G149" s="1171"/>
      <c r="H149" s="1171"/>
      <c r="I149" s="1171"/>
      <c r="J149" s="1171"/>
      <c r="K149" s="1171"/>
      <c r="L149" s="1171"/>
      <c r="M149" s="1171"/>
      <c r="N149" s="1171"/>
      <c r="O149" s="1171"/>
      <c r="P149" s="1174"/>
      <c r="Q149" s="1174"/>
      <c r="R149" s="1174"/>
    </row>
    <row r="150" spans="1:18" ht="12.75">
      <c r="A150" s="1174"/>
      <c r="B150" s="1171"/>
      <c r="C150" s="1171"/>
      <c r="D150" s="1171"/>
      <c r="E150" s="1185"/>
      <c r="F150" s="1185"/>
      <c r="G150" s="1171"/>
      <c r="H150" s="1171"/>
      <c r="I150" s="1171"/>
      <c r="J150" s="1171"/>
      <c r="K150" s="1171"/>
      <c r="L150" s="1171"/>
      <c r="M150" s="1171"/>
      <c r="N150" s="1171"/>
      <c r="O150" s="1171"/>
      <c r="P150" s="1174"/>
      <c r="Q150" s="1174"/>
      <c r="R150" s="1174"/>
    </row>
    <row r="151" spans="1:18" ht="12.75">
      <c r="A151" s="1174"/>
      <c r="B151" s="1171"/>
      <c r="C151" s="1171"/>
      <c r="D151" s="1171"/>
      <c r="E151" s="1185"/>
      <c r="F151" s="1185"/>
      <c r="G151" s="1171"/>
      <c r="H151" s="1171"/>
      <c r="I151" s="1171"/>
      <c r="J151" s="1171"/>
      <c r="K151" s="1171"/>
      <c r="L151" s="1171"/>
      <c r="M151" s="1171"/>
      <c r="N151" s="1171"/>
      <c r="O151" s="1171"/>
      <c r="P151" s="1174"/>
      <c r="Q151" s="1174"/>
      <c r="R151" s="1174"/>
    </row>
    <row r="152" spans="1:18" ht="12.75">
      <c r="A152" s="1174"/>
      <c r="B152" s="1171"/>
      <c r="C152" s="1171"/>
      <c r="D152" s="1171"/>
      <c r="E152" s="1185"/>
      <c r="F152" s="1185"/>
      <c r="G152" s="1171"/>
      <c r="H152" s="1171"/>
      <c r="I152" s="1171"/>
      <c r="J152" s="1171"/>
      <c r="K152" s="1171"/>
      <c r="L152" s="1171"/>
      <c r="M152" s="1171"/>
      <c r="N152" s="1171"/>
      <c r="O152" s="1171"/>
      <c r="P152" s="1174"/>
      <c r="Q152" s="1174"/>
      <c r="R152" s="1174"/>
    </row>
    <row r="153" spans="1:18" ht="12.75">
      <c r="A153" s="1174"/>
      <c r="B153" s="1171"/>
      <c r="C153" s="1171"/>
      <c r="D153" s="1171"/>
      <c r="E153" s="1185"/>
      <c r="F153" s="1185"/>
      <c r="G153" s="1171"/>
      <c r="H153" s="1171"/>
      <c r="I153" s="1171"/>
      <c r="J153" s="1171"/>
      <c r="K153" s="1171"/>
      <c r="L153" s="1171"/>
      <c r="M153" s="1171"/>
      <c r="N153" s="1171"/>
      <c r="O153" s="1171"/>
      <c r="P153" s="1174"/>
      <c r="Q153" s="1174"/>
      <c r="R153" s="1174"/>
    </row>
    <row r="154" spans="1:18" ht="12.75">
      <c r="A154" s="1174"/>
      <c r="B154" s="1171"/>
      <c r="C154" s="1171"/>
      <c r="D154" s="1171"/>
      <c r="E154" s="1185"/>
      <c r="F154" s="1185"/>
      <c r="G154" s="1171"/>
      <c r="H154" s="1171"/>
      <c r="I154" s="1171"/>
      <c r="J154" s="1171"/>
      <c r="K154" s="1171"/>
      <c r="L154" s="1171"/>
      <c r="M154" s="1171"/>
      <c r="N154" s="1171"/>
      <c r="O154" s="1171"/>
      <c r="P154" s="1174"/>
      <c r="Q154" s="1174"/>
      <c r="R154" s="1174"/>
    </row>
  </sheetData>
  <sheetProtection/>
  <mergeCells count="2">
    <mergeCell ref="F6:J6"/>
    <mergeCell ref="C27:H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81"/>
  <sheetViews>
    <sheetView zoomScalePageLayoutView="0" workbookViewId="0" topLeftCell="A1">
      <pane xSplit="2" ySplit="11" topLeftCell="BR2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B18" sqref="CB18"/>
    </sheetView>
  </sheetViews>
  <sheetFormatPr defaultColWidth="9.00390625" defaultRowHeight="12.75"/>
  <cols>
    <col min="1" max="1" width="4.75390625" style="191" customWidth="1"/>
    <col min="2" max="2" width="4.625" style="191" customWidth="1"/>
    <col min="3" max="3" width="8.875" style="191" customWidth="1"/>
    <col min="4" max="4" width="8.625" style="191" customWidth="1"/>
    <col min="5" max="5" width="10.125" style="191" customWidth="1"/>
    <col min="6" max="8" width="8.625" style="191" customWidth="1"/>
    <col min="9" max="9" width="7.625" style="191" customWidth="1"/>
    <col min="10" max="10" width="7.25390625" style="191" customWidth="1"/>
    <col min="11" max="14" width="8.625" style="191" customWidth="1"/>
    <col min="15" max="15" width="8.875" style="191" customWidth="1"/>
    <col min="16" max="16" width="8.625" style="191" customWidth="1"/>
    <col min="17" max="17" width="3.875" style="191" customWidth="1"/>
    <col min="18" max="18" width="2.75390625" style="257" customWidth="1"/>
    <col min="19" max="20" width="7.375" style="191" customWidth="1"/>
    <col min="21" max="21" width="6.125" style="191" customWidth="1"/>
    <col min="22" max="22" width="7.00390625" style="191" customWidth="1"/>
    <col min="23" max="23" width="8.00390625" style="191" customWidth="1"/>
    <col min="24" max="24" width="7.75390625" style="191" customWidth="1"/>
    <col min="25" max="25" width="6.00390625" style="191" customWidth="1"/>
    <col min="26" max="26" width="5.625" style="191" customWidth="1"/>
    <col min="27" max="27" width="7.25390625" style="191" customWidth="1"/>
    <col min="28" max="28" width="7.75390625" style="257" customWidth="1"/>
    <col min="29" max="29" width="6.25390625" style="191" customWidth="1"/>
    <col min="30" max="30" width="7.625" style="191" customWidth="1"/>
    <col min="31" max="31" width="6.375" style="191" customWidth="1"/>
    <col min="32" max="32" width="6.125" style="191" customWidth="1"/>
    <col min="33" max="33" width="6.375" style="191" customWidth="1"/>
    <col min="34" max="34" width="6.75390625" style="191" customWidth="1"/>
    <col min="35" max="35" width="8.125" style="191" customWidth="1"/>
    <col min="36" max="36" width="8.125" style="257" customWidth="1"/>
    <col min="37" max="38" width="5.625" style="191" customWidth="1"/>
    <col min="39" max="39" width="8.00390625" style="191" customWidth="1"/>
    <col min="40" max="40" width="7.125" style="191" customWidth="1"/>
    <col min="41" max="41" width="7.00390625" style="191" customWidth="1"/>
    <col min="42" max="42" width="6.625" style="191" customWidth="1"/>
    <col min="43" max="43" width="7.125" style="191" customWidth="1"/>
    <col min="44" max="44" width="7.25390625" style="191" customWidth="1"/>
    <col min="45" max="45" width="8.00390625" style="191" customWidth="1"/>
    <col min="46" max="46" width="8.25390625" style="191" customWidth="1"/>
    <col min="47" max="48" width="11.125" style="191" customWidth="1"/>
    <col min="49" max="49" width="6.375" style="191" customWidth="1"/>
    <col min="50" max="50" width="7.875" style="191" customWidth="1"/>
    <col min="51" max="51" width="7.25390625" style="191" customWidth="1"/>
    <col min="52" max="52" width="8.00390625" style="191" customWidth="1"/>
    <col min="53" max="53" width="8.75390625" style="191" customWidth="1"/>
    <col min="54" max="55" width="5.125" style="191" customWidth="1"/>
    <col min="56" max="56" width="7.75390625" style="191" customWidth="1"/>
    <col min="57" max="57" width="6.875" style="191" customWidth="1"/>
    <col min="58" max="58" width="7.25390625" style="191" customWidth="1"/>
    <col min="59" max="59" width="7.75390625" style="191" customWidth="1"/>
    <col min="60" max="60" width="7.25390625" style="191" customWidth="1"/>
    <col min="61" max="61" width="6.125" style="191" customWidth="1"/>
    <col min="62" max="62" width="5.125" style="191" customWidth="1"/>
    <col min="63" max="63" width="6.125" style="191" customWidth="1"/>
    <col min="64" max="64" width="8.00390625" style="191" customWidth="1"/>
    <col min="65" max="65" width="7.375" style="191" customWidth="1"/>
    <col min="66" max="66" width="8.25390625" style="191" customWidth="1"/>
    <col min="67" max="67" width="8.125" style="191" customWidth="1"/>
    <col min="68" max="68" width="5.00390625" style="233" customWidth="1"/>
    <col min="69" max="70" width="10.75390625" style="191" customWidth="1"/>
    <col min="71" max="71" width="5.875" style="257" customWidth="1"/>
    <col min="72" max="73" width="5.125" style="191" customWidth="1"/>
    <col min="74" max="74" width="8.375" style="191" customWidth="1"/>
    <col min="75" max="75" width="8.25390625" style="191" customWidth="1"/>
    <col min="76" max="76" width="9.25390625" style="191" customWidth="1"/>
    <col min="77" max="77" width="9.00390625" style="191" customWidth="1"/>
    <col min="78" max="78" width="6.25390625" style="191" customWidth="1"/>
    <col min="79" max="79" width="7.00390625" style="191" customWidth="1"/>
    <col min="80" max="82" width="7.375" style="191" customWidth="1"/>
    <col min="83" max="83" width="6.625" style="191" customWidth="1"/>
    <col min="84" max="85" width="10.00390625" style="191" customWidth="1"/>
    <col min="86" max="87" width="9.375" style="191" customWidth="1"/>
    <col min="88" max="88" width="6.00390625" style="191" customWidth="1"/>
    <col min="89" max="16384" width="9.125" style="191" customWidth="1"/>
  </cols>
  <sheetData>
    <row r="1" spans="1:91" ht="12.75" customHeight="1">
      <c r="A1" s="184"/>
      <c r="B1" s="184"/>
      <c r="C1" s="184"/>
      <c r="D1" s="184"/>
      <c r="E1" s="184"/>
      <c r="F1" s="185"/>
      <c r="G1" s="185"/>
      <c r="H1" s="185"/>
      <c r="I1" s="185"/>
      <c r="J1" s="185"/>
      <c r="K1" s="184"/>
      <c r="L1" s="184"/>
      <c r="M1" s="184"/>
      <c r="N1" s="184"/>
      <c r="O1" s="184"/>
      <c r="P1" s="184"/>
      <c r="Q1" s="184"/>
      <c r="R1" s="186"/>
      <c r="S1" s="184"/>
      <c r="T1" s="184"/>
      <c r="U1" s="184"/>
      <c r="V1" s="184"/>
      <c r="W1" s="184"/>
      <c r="X1" s="184"/>
      <c r="Y1" s="184"/>
      <c r="Z1" s="184"/>
      <c r="AA1" s="184"/>
      <c r="AB1" s="186"/>
      <c r="AC1" s="184"/>
      <c r="AD1" s="184"/>
      <c r="AE1" s="184"/>
      <c r="AF1" s="184"/>
      <c r="AG1" s="184"/>
      <c r="AH1" s="184"/>
      <c r="AI1" s="184"/>
      <c r="AJ1" s="186"/>
      <c r="AK1" s="187"/>
      <c r="AL1" s="187"/>
      <c r="AM1" s="184"/>
      <c r="AN1" s="188"/>
      <c r="AO1" s="188"/>
      <c r="AP1" s="187"/>
      <c r="AQ1" s="187"/>
      <c r="AR1" s="187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9"/>
      <c r="BQ1" s="184"/>
      <c r="BR1" s="184"/>
      <c r="BS1" s="186"/>
      <c r="BT1" s="184"/>
      <c r="BU1" s="184"/>
      <c r="BV1" s="190"/>
      <c r="BW1" s="185"/>
      <c r="BX1" s="185"/>
      <c r="BY1" s="185"/>
      <c r="BZ1" s="185"/>
      <c r="CA1" s="185"/>
      <c r="CB1" s="185"/>
      <c r="CC1" s="185"/>
      <c r="CD1" s="185"/>
      <c r="CE1" s="185"/>
      <c r="CF1" s="184"/>
      <c r="CG1" s="184"/>
      <c r="CH1" s="184"/>
      <c r="CI1" s="184"/>
      <c r="CJ1" s="184" t="s">
        <v>574</v>
      </c>
      <c r="CK1" s="184"/>
      <c r="CL1" s="184"/>
      <c r="CM1" s="184"/>
    </row>
    <row r="2" spans="1:91" ht="12.75" customHeight="1">
      <c r="A2" s="184"/>
      <c r="B2" s="184"/>
      <c r="C2" s="184"/>
      <c r="D2" s="184"/>
      <c r="E2" s="184"/>
      <c r="F2" s="185"/>
      <c r="G2" s="185"/>
      <c r="H2" s="185"/>
      <c r="I2" s="185"/>
      <c r="J2" s="185"/>
      <c r="K2" s="184"/>
      <c r="L2" s="184"/>
      <c r="M2" s="184"/>
      <c r="N2" s="184"/>
      <c r="O2" s="184"/>
      <c r="P2" s="184"/>
      <c r="Q2" s="184"/>
      <c r="R2" s="186"/>
      <c r="S2" s="184"/>
      <c r="T2" s="184"/>
      <c r="U2" s="184"/>
      <c r="V2" s="184"/>
      <c r="W2" s="184"/>
      <c r="X2" s="184"/>
      <c r="Y2" s="184"/>
      <c r="Z2" s="184"/>
      <c r="AA2" s="184"/>
      <c r="AB2" s="186"/>
      <c r="AC2" s="184"/>
      <c r="AD2" s="184"/>
      <c r="AE2" s="184"/>
      <c r="AF2" s="184"/>
      <c r="AG2" s="184"/>
      <c r="AH2" s="184"/>
      <c r="AI2" s="184"/>
      <c r="AJ2" s="186"/>
      <c r="AK2" s="187"/>
      <c r="AL2" s="187"/>
      <c r="AM2" s="184"/>
      <c r="AN2" s="188"/>
      <c r="AO2" s="188"/>
      <c r="AP2" s="187"/>
      <c r="AQ2" s="187"/>
      <c r="AR2" s="187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9"/>
      <c r="BQ2" s="184"/>
      <c r="BR2" s="184"/>
      <c r="BS2" s="186"/>
      <c r="BT2" s="184"/>
      <c r="BU2" s="184"/>
      <c r="BV2" s="190"/>
      <c r="BW2" s="185"/>
      <c r="BX2" s="185"/>
      <c r="BY2" s="185"/>
      <c r="BZ2" s="185"/>
      <c r="CA2" s="185"/>
      <c r="CB2" s="185"/>
      <c r="CC2" s="185"/>
      <c r="CD2" s="185"/>
      <c r="CE2" s="185"/>
      <c r="CF2" s="184"/>
      <c r="CG2" s="184"/>
      <c r="CH2" s="184"/>
      <c r="CI2" s="184"/>
      <c r="CJ2" s="184"/>
      <c r="CK2" s="184"/>
      <c r="CL2" s="184"/>
      <c r="CM2" s="184"/>
    </row>
    <row r="3" spans="1:91" ht="12.75" customHeight="1">
      <c r="A3" s="184"/>
      <c r="B3" s="184"/>
      <c r="C3" s="184"/>
      <c r="D3" s="184"/>
      <c r="E3" s="184"/>
      <c r="F3" s="185"/>
      <c r="G3" s="185"/>
      <c r="H3" s="185"/>
      <c r="I3" s="185"/>
      <c r="J3" s="185"/>
      <c r="K3" s="184"/>
      <c r="L3" s="184"/>
      <c r="M3" s="184"/>
      <c r="N3" s="184"/>
      <c r="O3" s="184"/>
      <c r="P3" s="184"/>
      <c r="Q3" s="184"/>
      <c r="R3" s="186"/>
      <c r="S3" s="184"/>
      <c r="T3" s="184"/>
      <c r="U3" s="184"/>
      <c r="V3" s="184"/>
      <c r="W3" s="184"/>
      <c r="X3" s="184"/>
      <c r="Y3" s="184"/>
      <c r="Z3" s="184"/>
      <c r="AA3" s="184"/>
      <c r="AB3" s="186"/>
      <c r="AC3" s="184"/>
      <c r="AD3" s="184"/>
      <c r="AE3" s="184"/>
      <c r="AF3" s="184"/>
      <c r="AG3" s="184"/>
      <c r="AH3" s="184"/>
      <c r="AI3" s="184"/>
      <c r="AJ3" s="186"/>
      <c r="AK3" s="187"/>
      <c r="AL3" s="187"/>
      <c r="AM3" s="184"/>
      <c r="AN3" s="188"/>
      <c r="AO3" s="188"/>
      <c r="AP3" s="187"/>
      <c r="AQ3" s="187"/>
      <c r="AR3" s="187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9"/>
      <c r="BQ3" s="184"/>
      <c r="BR3" s="184"/>
      <c r="BS3" s="186"/>
      <c r="BT3" s="184"/>
      <c r="BU3" s="184"/>
      <c r="BV3" s="190"/>
      <c r="BW3" s="185"/>
      <c r="BX3" s="185"/>
      <c r="BY3" s="185"/>
      <c r="BZ3" s="185"/>
      <c r="CA3" s="185"/>
      <c r="CB3" s="185"/>
      <c r="CC3" s="185"/>
      <c r="CD3" s="185"/>
      <c r="CE3" s="185"/>
      <c r="CF3" s="184"/>
      <c r="CG3" s="184"/>
      <c r="CH3" s="184"/>
      <c r="CI3" s="184"/>
      <c r="CJ3" s="184"/>
      <c r="CK3" s="184"/>
      <c r="CL3" s="184"/>
      <c r="CM3" s="184"/>
    </row>
    <row r="4" spans="1:91" ht="12.75" customHeight="1">
      <c r="A4" s="184"/>
      <c r="B4" s="184"/>
      <c r="C4" s="184"/>
      <c r="D4" s="185"/>
      <c r="E4" s="185"/>
      <c r="F4" s="185"/>
      <c r="G4" s="185"/>
      <c r="H4" s="192" t="s">
        <v>575</v>
      </c>
      <c r="I4" s="192"/>
      <c r="J4" s="192"/>
      <c r="K4" s="185"/>
      <c r="L4" s="185"/>
      <c r="M4" s="184"/>
      <c r="N4" s="184"/>
      <c r="O4" s="184"/>
      <c r="P4" s="184"/>
      <c r="Q4" s="188"/>
      <c r="R4" s="585"/>
      <c r="S4" s="184"/>
      <c r="T4" s="188"/>
      <c r="U4" s="188"/>
      <c r="V4" s="188"/>
      <c r="W4" s="193"/>
      <c r="X4" s="184"/>
      <c r="Y4" s="193"/>
      <c r="Z4" s="184"/>
      <c r="AA4" s="184"/>
      <c r="AB4" s="186"/>
      <c r="AC4" s="184"/>
      <c r="AD4" s="184" t="s">
        <v>576</v>
      </c>
      <c r="AE4" s="184"/>
      <c r="AF4" s="184"/>
      <c r="AG4" s="184"/>
      <c r="AH4" s="184"/>
      <c r="AI4" s="184"/>
      <c r="AJ4" s="186"/>
      <c r="AK4" s="187"/>
      <c r="AL4" s="187"/>
      <c r="AM4" s="184"/>
      <c r="AN4" s="187"/>
      <c r="AO4" s="187"/>
      <c r="AP4" s="187"/>
      <c r="AQ4" s="187"/>
      <c r="AR4" s="187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9"/>
      <c r="BQ4" s="184"/>
      <c r="BR4" s="184"/>
      <c r="BS4" s="186"/>
      <c r="BT4" s="184"/>
      <c r="BU4" s="184"/>
      <c r="BV4" s="190"/>
      <c r="BW4" s="185"/>
      <c r="BX4" s="185"/>
      <c r="BY4" s="185"/>
      <c r="BZ4" s="185"/>
      <c r="CA4" s="185"/>
      <c r="CB4" s="184" t="s">
        <v>577</v>
      </c>
      <c r="CC4" s="185"/>
      <c r="CD4" s="185"/>
      <c r="CE4" s="185"/>
      <c r="CF4" s="185"/>
      <c r="CG4" s="185"/>
      <c r="CH4" s="185"/>
      <c r="CI4" s="185"/>
      <c r="CJ4" s="185"/>
      <c r="CK4" s="185"/>
      <c r="CL4" s="184"/>
      <c r="CM4" s="184"/>
    </row>
    <row r="5" spans="1:91" ht="12">
      <c r="A5" s="184"/>
      <c r="B5" s="184"/>
      <c r="C5" s="184"/>
      <c r="D5" s="185"/>
      <c r="E5" s="185"/>
      <c r="F5" s="185"/>
      <c r="G5" s="185"/>
      <c r="H5" s="192" t="s">
        <v>578</v>
      </c>
      <c r="I5" s="192"/>
      <c r="J5" s="192"/>
      <c r="K5" s="184"/>
      <c r="L5" s="184"/>
      <c r="M5" s="184"/>
      <c r="N5" s="184" t="s">
        <v>579</v>
      </c>
      <c r="O5" s="184"/>
      <c r="P5" s="184"/>
      <c r="Q5" s="188"/>
      <c r="R5" s="585"/>
      <c r="S5" s="184"/>
      <c r="T5" s="188"/>
      <c r="U5" s="188"/>
      <c r="V5" s="188"/>
      <c r="W5" s="193"/>
      <c r="X5" s="184"/>
      <c r="Y5" s="184"/>
      <c r="Z5" s="184"/>
      <c r="AA5" s="184"/>
      <c r="AB5" s="186"/>
      <c r="AC5" s="184"/>
      <c r="AD5" s="184"/>
      <c r="AE5" s="184"/>
      <c r="AF5" s="184"/>
      <c r="AG5" s="184"/>
      <c r="AH5" s="184"/>
      <c r="AI5" s="185"/>
      <c r="AJ5" s="194"/>
      <c r="AK5" s="184"/>
      <c r="AL5" s="184"/>
      <c r="AM5" s="184"/>
      <c r="AN5" s="184"/>
      <c r="AO5" s="184"/>
      <c r="AP5" s="184"/>
      <c r="AQ5" s="184"/>
      <c r="AR5" s="184"/>
      <c r="AS5" s="185"/>
      <c r="AT5" s="185"/>
      <c r="AU5" s="190"/>
      <c r="AV5" s="190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9"/>
      <c r="BQ5" s="184"/>
      <c r="BR5" s="184"/>
      <c r="BS5" s="186"/>
      <c r="BT5" s="184"/>
      <c r="BU5" s="184"/>
      <c r="BV5" s="184"/>
      <c r="BW5" s="185"/>
      <c r="BX5" s="185"/>
      <c r="BY5" s="185"/>
      <c r="BZ5" s="185"/>
      <c r="CA5" s="185"/>
      <c r="CB5" s="185"/>
      <c r="CC5" s="185"/>
      <c r="CD5" s="185"/>
      <c r="CE5" s="185"/>
      <c r="CF5" s="184"/>
      <c r="CG5" s="189"/>
      <c r="CH5" s="189"/>
      <c r="CI5" s="184"/>
      <c r="CJ5" s="184"/>
      <c r="CK5" s="184"/>
      <c r="CL5" s="184"/>
      <c r="CM5" s="184"/>
    </row>
    <row r="6" spans="1:91" ht="12">
      <c r="A6" s="184"/>
      <c r="B6" s="195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95"/>
      <c r="Q6" s="184"/>
      <c r="R6" s="186"/>
      <c r="S6" s="184"/>
      <c r="T6" s="184"/>
      <c r="U6" s="184"/>
      <c r="V6" s="184"/>
      <c r="W6" s="184"/>
      <c r="X6" s="184"/>
      <c r="Y6" s="184"/>
      <c r="Z6" s="184"/>
      <c r="AA6" s="184"/>
      <c r="AB6" s="186"/>
      <c r="AC6" s="184"/>
      <c r="AD6" s="184"/>
      <c r="AE6" s="184"/>
      <c r="AF6" s="184"/>
      <c r="AG6" s="184"/>
      <c r="AH6" s="184"/>
      <c r="AI6" s="195"/>
      <c r="AJ6" s="196"/>
      <c r="AK6" s="184"/>
      <c r="AL6" s="195"/>
      <c r="AM6" s="195"/>
      <c r="AN6" s="195"/>
      <c r="AO6" s="195"/>
      <c r="AP6" s="195"/>
      <c r="AQ6" s="195"/>
      <c r="AR6" s="195"/>
      <c r="AS6" s="184"/>
      <c r="AT6" s="184"/>
      <c r="AU6" s="197"/>
      <c r="AV6" s="197"/>
      <c r="AW6" s="195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95"/>
      <c r="BO6" s="195"/>
      <c r="BP6" s="198"/>
      <c r="BQ6" s="184"/>
      <c r="BR6" s="184"/>
      <c r="BS6" s="186"/>
      <c r="BT6" s="184"/>
      <c r="BU6" s="184"/>
      <c r="BV6" s="184"/>
      <c r="BW6" s="185"/>
      <c r="BX6" s="185"/>
      <c r="BY6" s="185"/>
      <c r="BZ6" s="185"/>
      <c r="CA6" s="185"/>
      <c r="CB6" s="184"/>
      <c r="CC6" s="185"/>
      <c r="CD6" s="185"/>
      <c r="CE6" s="185"/>
      <c r="CF6" s="184"/>
      <c r="CG6" s="189"/>
      <c r="CH6" s="189"/>
      <c r="CI6" s="184"/>
      <c r="CJ6" s="184"/>
      <c r="CK6" s="184"/>
      <c r="CL6" s="184"/>
      <c r="CM6" s="184"/>
    </row>
    <row r="7" spans="1:106" ht="18.75" customHeight="1">
      <c r="A7" s="199"/>
      <c r="B7" s="200"/>
      <c r="C7" s="685" t="s">
        <v>580</v>
      </c>
      <c r="D7" s="686"/>
      <c r="E7" s="689" t="s">
        <v>581</v>
      </c>
      <c r="F7" s="690"/>
      <c r="G7" s="690"/>
      <c r="H7" s="690"/>
      <c r="I7" s="690"/>
      <c r="J7" s="690"/>
      <c r="K7" s="690"/>
      <c r="L7" s="691"/>
      <c r="M7" s="685" t="s">
        <v>582</v>
      </c>
      <c r="N7" s="686"/>
      <c r="O7" s="685" t="s">
        <v>583</v>
      </c>
      <c r="P7" s="686"/>
      <c r="Q7" s="199"/>
      <c r="R7" s="586"/>
      <c r="S7" s="692" t="s">
        <v>584</v>
      </c>
      <c r="T7" s="693"/>
      <c r="U7" s="694"/>
      <c r="V7" s="694"/>
      <c r="W7" s="685" t="s">
        <v>581</v>
      </c>
      <c r="X7" s="695"/>
      <c r="Y7" s="695"/>
      <c r="Z7" s="695"/>
      <c r="AA7" s="695"/>
      <c r="AB7" s="695"/>
      <c r="AC7" s="695"/>
      <c r="AD7" s="695"/>
      <c r="AE7" s="695"/>
      <c r="AF7" s="695"/>
      <c r="AG7" s="695"/>
      <c r="AH7" s="686"/>
      <c r="AI7" s="685" t="s">
        <v>585</v>
      </c>
      <c r="AJ7" s="686"/>
      <c r="AK7" s="686" t="s">
        <v>586</v>
      </c>
      <c r="AL7" s="700" t="s">
        <v>587</v>
      </c>
      <c r="AM7" s="685" t="s">
        <v>588</v>
      </c>
      <c r="AN7" s="695"/>
      <c r="AO7" s="685" t="s">
        <v>589</v>
      </c>
      <c r="AP7" s="686"/>
      <c r="AQ7" s="695" t="s">
        <v>590</v>
      </c>
      <c r="AR7" s="695"/>
      <c r="AS7" s="685" t="s">
        <v>591</v>
      </c>
      <c r="AT7" s="695"/>
      <c r="AU7" s="685" t="s">
        <v>592</v>
      </c>
      <c r="AV7" s="694"/>
      <c r="AW7" s="704"/>
      <c r="AX7" s="708" t="s">
        <v>593</v>
      </c>
      <c r="AY7" s="708"/>
      <c r="AZ7" s="685" t="s">
        <v>594</v>
      </c>
      <c r="BA7" s="686"/>
      <c r="BB7" s="697" t="s">
        <v>586</v>
      </c>
      <c r="BC7" s="700" t="s">
        <v>587</v>
      </c>
      <c r="BD7" s="708" t="s">
        <v>595</v>
      </c>
      <c r="BE7" s="708"/>
      <c r="BF7" s="708" t="s">
        <v>596</v>
      </c>
      <c r="BG7" s="708"/>
      <c r="BH7" s="708" t="s">
        <v>597</v>
      </c>
      <c r="BI7" s="696"/>
      <c r="BJ7" s="696"/>
      <c r="BK7" s="714"/>
      <c r="BL7" s="695"/>
      <c r="BM7" s="695"/>
      <c r="BN7" s="685" t="s">
        <v>598</v>
      </c>
      <c r="BO7" s="694"/>
      <c r="BP7" s="704"/>
      <c r="BQ7" s="685" t="s">
        <v>599</v>
      </c>
      <c r="BR7" s="694"/>
      <c r="BS7" s="704"/>
      <c r="BT7" s="697" t="s">
        <v>586</v>
      </c>
      <c r="BU7" s="700" t="s">
        <v>587</v>
      </c>
      <c r="BV7" s="685" t="s">
        <v>600</v>
      </c>
      <c r="BW7" s="686"/>
      <c r="BX7" s="685" t="s">
        <v>601</v>
      </c>
      <c r="BY7" s="686"/>
      <c r="BZ7" s="685" t="s">
        <v>602</v>
      </c>
      <c r="CA7" s="686"/>
      <c r="CB7" s="685" t="s">
        <v>603</v>
      </c>
      <c r="CC7" s="686"/>
      <c r="CD7" s="685" t="s">
        <v>604</v>
      </c>
      <c r="CE7" s="686"/>
      <c r="CF7" s="718" t="s">
        <v>605</v>
      </c>
      <c r="CG7" s="704"/>
      <c r="CH7" s="718" t="s">
        <v>606</v>
      </c>
      <c r="CI7" s="694"/>
      <c r="CJ7" s="694"/>
      <c r="CN7" s="716"/>
      <c r="CO7" s="716"/>
      <c r="CP7" s="202"/>
      <c r="CQ7" s="184"/>
      <c r="CR7" s="203"/>
      <c r="CS7" s="203"/>
      <c r="CT7" s="203"/>
      <c r="CU7" s="203"/>
      <c r="CV7" s="715"/>
      <c r="CW7" s="715"/>
      <c r="CX7" s="204"/>
      <c r="CY7" s="204"/>
      <c r="CZ7" s="716"/>
      <c r="DA7" s="716"/>
      <c r="DB7" s="716"/>
    </row>
    <row r="8" spans="1:106" ht="99" customHeight="1">
      <c r="A8" s="205" t="s">
        <v>586</v>
      </c>
      <c r="B8" s="206" t="s">
        <v>587</v>
      </c>
      <c r="C8" s="687"/>
      <c r="D8" s="688"/>
      <c r="E8" s="696" t="s">
        <v>607</v>
      </c>
      <c r="F8" s="697"/>
      <c r="G8" s="687" t="s">
        <v>608</v>
      </c>
      <c r="H8" s="688"/>
      <c r="I8" s="696" t="s">
        <v>941</v>
      </c>
      <c r="J8" s="697"/>
      <c r="K8" s="696" t="s">
        <v>609</v>
      </c>
      <c r="L8" s="697"/>
      <c r="M8" s="687"/>
      <c r="N8" s="688"/>
      <c r="O8" s="687"/>
      <c r="P8" s="688"/>
      <c r="Q8" s="205" t="s">
        <v>586</v>
      </c>
      <c r="R8" s="424" t="s">
        <v>587</v>
      </c>
      <c r="S8" s="696" t="s">
        <v>610</v>
      </c>
      <c r="T8" s="714"/>
      <c r="U8" s="696" t="s">
        <v>611</v>
      </c>
      <c r="V8" s="714"/>
      <c r="W8" s="696" t="s">
        <v>612</v>
      </c>
      <c r="X8" s="697"/>
      <c r="Y8" s="696" t="s">
        <v>613</v>
      </c>
      <c r="Z8" s="697"/>
      <c r="AA8" s="696" t="s">
        <v>614</v>
      </c>
      <c r="AB8" s="697"/>
      <c r="AC8" s="696" t="s">
        <v>615</v>
      </c>
      <c r="AD8" s="697"/>
      <c r="AE8" s="696" t="s">
        <v>616</v>
      </c>
      <c r="AF8" s="717"/>
      <c r="AG8" s="692" t="s">
        <v>617</v>
      </c>
      <c r="AH8" s="717"/>
      <c r="AI8" s="687"/>
      <c r="AJ8" s="688"/>
      <c r="AK8" s="698"/>
      <c r="AL8" s="701"/>
      <c r="AM8" s="687"/>
      <c r="AN8" s="703"/>
      <c r="AO8" s="687"/>
      <c r="AP8" s="688"/>
      <c r="AQ8" s="703"/>
      <c r="AR8" s="703"/>
      <c r="AS8" s="687"/>
      <c r="AT8" s="703"/>
      <c r="AU8" s="705"/>
      <c r="AV8" s="706"/>
      <c r="AW8" s="707"/>
      <c r="AX8" s="708"/>
      <c r="AY8" s="708"/>
      <c r="AZ8" s="687"/>
      <c r="BA8" s="688"/>
      <c r="BB8" s="709"/>
      <c r="BC8" s="701"/>
      <c r="BD8" s="708"/>
      <c r="BE8" s="708"/>
      <c r="BF8" s="708"/>
      <c r="BG8" s="708"/>
      <c r="BH8" s="708"/>
      <c r="BI8" s="696"/>
      <c r="BJ8" s="687" t="s">
        <v>618</v>
      </c>
      <c r="BK8" s="703"/>
      <c r="BL8" s="692" t="s">
        <v>619</v>
      </c>
      <c r="BM8" s="693"/>
      <c r="BN8" s="705"/>
      <c r="BO8" s="706"/>
      <c r="BP8" s="707"/>
      <c r="BQ8" s="705"/>
      <c r="BR8" s="706"/>
      <c r="BS8" s="707"/>
      <c r="BT8" s="709"/>
      <c r="BU8" s="701"/>
      <c r="BV8" s="687"/>
      <c r="BW8" s="688"/>
      <c r="BX8" s="687"/>
      <c r="BY8" s="688"/>
      <c r="BZ8" s="687"/>
      <c r="CA8" s="688"/>
      <c r="CB8" s="687"/>
      <c r="CC8" s="688"/>
      <c r="CD8" s="687"/>
      <c r="CE8" s="688"/>
      <c r="CF8" s="705"/>
      <c r="CG8" s="707"/>
      <c r="CH8" s="705"/>
      <c r="CI8" s="706"/>
      <c r="CJ8" s="706"/>
      <c r="CN8" s="716"/>
      <c r="CO8" s="716"/>
      <c r="CP8" s="188"/>
      <c r="CQ8" s="205"/>
      <c r="CR8" s="193"/>
      <c r="CS8" s="193"/>
      <c r="CT8" s="716"/>
      <c r="CU8" s="716"/>
      <c r="CV8" s="716"/>
      <c r="CW8" s="716"/>
      <c r="CX8" s="193"/>
      <c r="CY8" s="193"/>
      <c r="CZ8" s="716"/>
      <c r="DA8" s="716"/>
      <c r="DB8" s="716"/>
    </row>
    <row r="9" spans="1:106" ht="15.75" customHeight="1" hidden="1">
      <c r="A9" s="205"/>
      <c r="B9" s="206"/>
      <c r="C9" s="696">
        <v>1</v>
      </c>
      <c r="D9" s="697"/>
      <c r="E9" s="696">
        <f>C9+1</f>
        <v>2</v>
      </c>
      <c r="F9" s="697"/>
      <c r="G9" s="696">
        <f>E9+1</f>
        <v>3</v>
      </c>
      <c r="H9" s="697"/>
      <c r="I9" s="201"/>
      <c r="J9" s="201"/>
      <c r="K9" s="696">
        <f>G9+1</f>
        <v>4</v>
      </c>
      <c r="L9" s="697"/>
      <c r="M9" s="696">
        <f>K9+1</f>
        <v>5</v>
      </c>
      <c r="N9" s="697"/>
      <c r="O9" s="696">
        <f>M9+1</f>
        <v>6</v>
      </c>
      <c r="P9" s="697"/>
      <c r="Q9" s="205"/>
      <c r="R9" s="424"/>
      <c r="S9" s="696">
        <f>O9+1</f>
        <v>7</v>
      </c>
      <c r="T9" s="697"/>
      <c r="U9" s="687">
        <f>S9+1</f>
        <v>8</v>
      </c>
      <c r="V9" s="688"/>
      <c r="W9" s="696">
        <v>9</v>
      </c>
      <c r="X9" s="697"/>
      <c r="Y9" s="696">
        <f>W9+1</f>
        <v>10</v>
      </c>
      <c r="Z9" s="697"/>
      <c r="AA9" s="696">
        <f>W9+1</f>
        <v>10</v>
      </c>
      <c r="AB9" s="697"/>
      <c r="AC9" s="696">
        <f>Y9+1</f>
        <v>11</v>
      </c>
      <c r="AD9" s="697"/>
      <c r="AE9" s="696">
        <f>AC9+1</f>
        <v>12</v>
      </c>
      <c r="AF9" s="697"/>
      <c r="AG9" s="201"/>
      <c r="AH9" s="201"/>
      <c r="AI9" s="696">
        <f>AE9+1</f>
        <v>13</v>
      </c>
      <c r="AJ9" s="697"/>
      <c r="AK9" s="698"/>
      <c r="AL9" s="701"/>
      <c r="AM9" s="696">
        <v>14</v>
      </c>
      <c r="AN9" s="697"/>
      <c r="AO9" s="696">
        <f>AM9+1</f>
        <v>15</v>
      </c>
      <c r="AP9" s="697"/>
      <c r="AQ9" s="696">
        <f>AO9+1</f>
        <v>16</v>
      </c>
      <c r="AR9" s="697"/>
      <c r="AS9" s="687">
        <v>17</v>
      </c>
      <c r="AT9" s="688"/>
      <c r="AU9" s="696">
        <v>18</v>
      </c>
      <c r="AV9" s="697"/>
      <c r="AW9" s="711" t="s">
        <v>620</v>
      </c>
      <c r="AX9" s="708">
        <v>19</v>
      </c>
      <c r="AY9" s="708"/>
      <c r="AZ9" s="708">
        <f>AX9+1</f>
        <v>20</v>
      </c>
      <c r="BA9" s="708"/>
      <c r="BB9" s="710"/>
      <c r="BC9" s="701"/>
      <c r="BD9" s="708">
        <f>AZ9+1</f>
        <v>21</v>
      </c>
      <c r="BE9" s="708"/>
      <c r="BF9" s="708">
        <f>BD9+1</f>
        <v>22</v>
      </c>
      <c r="BG9" s="708"/>
      <c r="BH9" s="708">
        <f>BF9+1</f>
        <v>23</v>
      </c>
      <c r="BI9" s="696"/>
      <c r="BJ9" s="696">
        <v>24</v>
      </c>
      <c r="BK9" s="697"/>
      <c r="BL9" s="687">
        <f>BJ9+1</f>
        <v>25</v>
      </c>
      <c r="BM9" s="688"/>
      <c r="BN9" s="696">
        <v>26</v>
      </c>
      <c r="BO9" s="697"/>
      <c r="BP9" s="207"/>
      <c r="BQ9" s="696">
        <v>27</v>
      </c>
      <c r="BR9" s="697"/>
      <c r="BS9" s="208"/>
      <c r="BT9" s="710"/>
      <c r="BU9" s="701"/>
      <c r="BV9" s="696">
        <v>28</v>
      </c>
      <c r="BW9" s="697"/>
      <c r="BX9" s="696">
        <f>BV9+1</f>
        <v>29</v>
      </c>
      <c r="BY9" s="697"/>
      <c r="BZ9" s="201"/>
      <c r="CA9" s="201"/>
      <c r="CB9" s="696">
        <f>BX9+1</f>
        <v>30</v>
      </c>
      <c r="CC9" s="697"/>
      <c r="CD9" s="201"/>
      <c r="CE9" s="201"/>
      <c r="CF9" s="696">
        <f>CB9+1</f>
        <v>31</v>
      </c>
      <c r="CG9" s="697"/>
      <c r="CH9" s="696">
        <f>CF9+1</f>
        <v>32</v>
      </c>
      <c r="CI9" s="697"/>
      <c r="CJ9" s="187"/>
      <c r="CN9" s="188"/>
      <c r="CO9" s="188"/>
      <c r="CP9" s="188"/>
      <c r="CQ9" s="205"/>
      <c r="CR9" s="193"/>
      <c r="CS9" s="193"/>
      <c r="CT9" s="188"/>
      <c r="CU9" s="188"/>
      <c r="CV9" s="188"/>
      <c r="CW9" s="188"/>
      <c r="CX9" s="193"/>
      <c r="CY9" s="193"/>
      <c r="CZ9" s="188"/>
      <c r="DA9" s="188"/>
      <c r="DB9" s="188"/>
    </row>
    <row r="10" spans="1:106" ht="12">
      <c r="A10" s="721"/>
      <c r="B10" s="722"/>
      <c r="C10" s="210" t="s">
        <v>621</v>
      </c>
      <c r="D10" s="211" t="s">
        <v>622</v>
      </c>
      <c r="E10" s="210" t="s">
        <v>621</v>
      </c>
      <c r="F10" s="211" t="s">
        <v>622</v>
      </c>
      <c r="G10" s="210" t="s">
        <v>621</v>
      </c>
      <c r="H10" s="211" t="s">
        <v>622</v>
      </c>
      <c r="I10" s="210" t="s">
        <v>621</v>
      </c>
      <c r="J10" s="211" t="s">
        <v>622</v>
      </c>
      <c r="K10" s="210" t="s">
        <v>621</v>
      </c>
      <c r="L10" s="211" t="s">
        <v>622</v>
      </c>
      <c r="M10" s="210" t="s">
        <v>621</v>
      </c>
      <c r="N10" s="211" t="s">
        <v>623</v>
      </c>
      <c r="O10" s="210" t="s">
        <v>621</v>
      </c>
      <c r="P10" s="211" t="s">
        <v>622</v>
      </c>
      <c r="Q10" s="209"/>
      <c r="R10" s="587"/>
      <c r="S10" s="210" t="s">
        <v>621</v>
      </c>
      <c r="T10" s="211" t="s">
        <v>622</v>
      </c>
      <c r="U10" s="212" t="s">
        <v>621</v>
      </c>
      <c r="V10" s="211" t="s">
        <v>622</v>
      </c>
      <c r="W10" s="210" t="s">
        <v>621</v>
      </c>
      <c r="X10" s="211" t="s">
        <v>622</v>
      </c>
      <c r="Y10" s="210" t="s">
        <v>621</v>
      </c>
      <c r="Z10" s="211" t="s">
        <v>622</v>
      </c>
      <c r="AA10" s="210" t="s">
        <v>621</v>
      </c>
      <c r="AB10" s="213" t="s">
        <v>622</v>
      </c>
      <c r="AC10" s="210" t="s">
        <v>621</v>
      </c>
      <c r="AD10" s="210" t="s">
        <v>622</v>
      </c>
      <c r="AE10" s="210" t="s">
        <v>621</v>
      </c>
      <c r="AF10" s="210" t="s">
        <v>622</v>
      </c>
      <c r="AG10" s="210" t="s">
        <v>621</v>
      </c>
      <c r="AH10" s="210" t="s">
        <v>622</v>
      </c>
      <c r="AI10" s="210" t="s">
        <v>621</v>
      </c>
      <c r="AJ10" s="214" t="s">
        <v>622</v>
      </c>
      <c r="AK10" s="698"/>
      <c r="AL10" s="701"/>
      <c r="AM10" s="210" t="s">
        <v>621</v>
      </c>
      <c r="AN10" s="211" t="s">
        <v>622</v>
      </c>
      <c r="AO10" s="210" t="s">
        <v>621</v>
      </c>
      <c r="AP10" s="211" t="s">
        <v>622</v>
      </c>
      <c r="AQ10" s="210" t="s">
        <v>621</v>
      </c>
      <c r="AR10" s="211" t="s">
        <v>622</v>
      </c>
      <c r="AS10" s="210" t="s">
        <v>621</v>
      </c>
      <c r="AT10" s="211" t="s">
        <v>622</v>
      </c>
      <c r="AU10" s="210" t="s">
        <v>621</v>
      </c>
      <c r="AV10" s="211" t="s">
        <v>622</v>
      </c>
      <c r="AW10" s="712"/>
      <c r="AX10" s="210" t="s">
        <v>621</v>
      </c>
      <c r="AY10" s="211" t="s">
        <v>622</v>
      </c>
      <c r="AZ10" s="210" t="s">
        <v>621</v>
      </c>
      <c r="BA10" s="211" t="s">
        <v>622</v>
      </c>
      <c r="BB10" s="710"/>
      <c r="BC10" s="701"/>
      <c r="BD10" s="210" t="s">
        <v>621</v>
      </c>
      <c r="BE10" s="211" t="s">
        <v>622</v>
      </c>
      <c r="BF10" s="210" t="s">
        <v>621</v>
      </c>
      <c r="BG10" s="211" t="s">
        <v>622</v>
      </c>
      <c r="BH10" s="210" t="s">
        <v>621</v>
      </c>
      <c r="BI10" s="211" t="s">
        <v>622</v>
      </c>
      <c r="BJ10" s="210" t="s">
        <v>621</v>
      </c>
      <c r="BK10" s="211" t="s">
        <v>622</v>
      </c>
      <c r="BL10" s="210" t="s">
        <v>621</v>
      </c>
      <c r="BM10" s="211" t="s">
        <v>622</v>
      </c>
      <c r="BN10" s="210" t="s">
        <v>621</v>
      </c>
      <c r="BO10" s="211" t="s">
        <v>622</v>
      </c>
      <c r="BP10" s="215"/>
      <c r="BQ10" s="210" t="s">
        <v>621</v>
      </c>
      <c r="BR10" s="211" t="s">
        <v>622</v>
      </c>
      <c r="BS10" s="214"/>
      <c r="BT10" s="710"/>
      <c r="BU10" s="701"/>
      <c r="BV10" s="210" t="s">
        <v>621</v>
      </c>
      <c r="BW10" s="211" t="s">
        <v>622</v>
      </c>
      <c r="BX10" s="210" t="s">
        <v>621</v>
      </c>
      <c r="BY10" s="211" t="s">
        <v>622</v>
      </c>
      <c r="BZ10" s="210" t="s">
        <v>621</v>
      </c>
      <c r="CA10" s="211" t="s">
        <v>622</v>
      </c>
      <c r="CB10" s="210" t="s">
        <v>621</v>
      </c>
      <c r="CC10" s="211" t="s">
        <v>622</v>
      </c>
      <c r="CD10" s="210" t="s">
        <v>621</v>
      </c>
      <c r="CE10" s="211" t="s">
        <v>622</v>
      </c>
      <c r="CF10" s="210" t="s">
        <v>621</v>
      </c>
      <c r="CG10" s="211" t="s">
        <v>622</v>
      </c>
      <c r="CH10" s="210" t="s">
        <v>621</v>
      </c>
      <c r="CI10" s="211" t="s">
        <v>622</v>
      </c>
      <c r="CJ10" s="211"/>
      <c r="CN10" s="209"/>
      <c r="CO10" s="209"/>
      <c r="CP10" s="209"/>
      <c r="CQ10" s="209"/>
      <c r="CR10" s="193"/>
      <c r="CS10" s="193"/>
      <c r="CT10" s="209"/>
      <c r="CU10" s="209"/>
      <c r="CV10" s="209"/>
      <c r="CW10" s="209"/>
      <c r="CX10" s="193"/>
      <c r="CY10" s="193"/>
      <c r="CZ10" s="209"/>
      <c r="DA10" s="209"/>
      <c r="DB10" s="209"/>
    </row>
    <row r="11" spans="1:106" ht="12">
      <c r="A11" s="195"/>
      <c r="B11" s="216"/>
      <c r="C11" s="217" t="s">
        <v>624</v>
      </c>
      <c r="D11" s="218" t="s">
        <v>625</v>
      </c>
      <c r="E11" s="217" t="s">
        <v>624</v>
      </c>
      <c r="F11" s="218" t="s">
        <v>625</v>
      </c>
      <c r="G11" s="217" t="s">
        <v>624</v>
      </c>
      <c r="H11" s="218" t="s">
        <v>625</v>
      </c>
      <c r="I11" s="217" t="s">
        <v>624</v>
      </c>
      <c r="J11" s="218" t="s">
        <v>625</v>
      </c>
      <c r="K11" s="217" t="s">
        <v>624</v>
      </c>
      <c r="L11" s="218" t="s">
        <v>625</v>
      </c>
      <c r="M11" s="217" t="s">
        <v>624</v>
      </c>
      <c r="N11" s="218" t="s">
        <v>625</v>
      </c>
      <c r="O11" s="219" t="s">
        <v>624</v>
      </c>
      <c r="P11" s="217" t="s">
        <v>625</v>
      </c>
      <c r="Q11" s="195"/>
      <c r="R11" s="588"/>
      <c r="S11" s="219" t="s">
        <v>624</v>
      </c>
      <c r="T11" s="219" t="s">
        <v>625</v>
      </c>
      <c r="U11" s="220" t="s">
        <v>624</v>
      </c>
      <c r="V11" s="218" t="s">
        <v>625</v>
      </c>
      <c r="W11" s="217" t="s">
        <v>624</v>
      </c>
      <c r="X11" s="220" t="s">
        <v>625</v>
      </c>
      <c r="Y11" s="217" t="s">
        <v>624</v>
      </c>
      <c r="Z11" s="220" t="s">
        <v>625</v>
      </c>
      <c r="AA11" s="217" t="s">
        <v>624</v>
      </c>
      <c r="AB11" s="221" t="s">
        <v>625</v>
      </c>
      <c r="AC11" s="217" t="s">
        <v>624</v>
      </c>
      <c r="AD11" s="217" t="s">
        <v>625</v>
      </c>
      <c r="AE11" s="217" t="s">
        <v>624</v>
      </c>
      <c r="AF11" s="217" t="s">
        <v>625</v>
      </c>
      <c r="AG11" s="217" t="s">
        <v>624</v>
      </c>
      <c r="AH11" s="217" t="s">
        <v>625</v>
      </c>
      <c r="AI11" s="217" t="s">
        <v>624</v>
      </c>
      <c r="AJ11" s="222" t="s">
        <v>625</v>
      </c>
      <c r="AK11" s="699"/>
      <c r="AL11" s="702"/>
      <c r="AM11" s="217" t="s">
        <v>624</v>
      </c>
      <c r="AN11" s="218" t="s">
        <v>625</v>
      </c>
      <c r="AO11" s="217" t="s">
        <v>624</v>
      </c>
      <c r="AP11" s="218" t="s">
        <v>625</v>
      </c>
      <c r="AQ11" s="217" t="s">
        <v>624</v>
      </c>
      <c r="AR11" s="218" t="s">
        <v>625</v>
      </c>
      <c r="AS11" s="217" t="s">
        <v>624</v>
      </c>
      <c r="AT11" s="218" t="s">
        <v>625</v>
      </c>
      <c r="AU11" s="217" t="s">
        <v>624</v>
      </c>
      <c r="AV11" s="218" t="s">
        <v>625</v>
      </c>
      <c r="AW11" s="713"/>
      <c r="AX11" s="217" t="s">
        <v>624</v>
      </c>
      <c r="AY11" s="218" t="s">
        <v>625</v>
      </c>
      <c r="AZ11" s="217" t="s">
        <v>624</v>
      </c>
      <c r="BA11" s="218" t="s">
        <v>625</v>
      </c>
      <c r="BB11" s="710"/>
      <c r="BC11" s="702"/>
      <c r="BD11" s="217" t="s">
        <v>624</v>
      </c>
      <c r="BE11" s="220" t="s">
        <v>625</v>
      </c>
      <c r="BF11" s="217" t="s">
        <v>624</v>
      </c>
      <c r="BG11" s="218" t="s">
        <v>625</v>
      </c>
      <c r="BH11" s="217" t="s">
        <v>624</v>
      </c>
      <c r="BI11" s="218" t="s">
        <v>625</v>
      </c>
      <c r="BJ11" s="217" t="s">
        <v>624</v>
      </c>
      <c r="BK11" s="218" t="s">
        <v>625</v>
      </c>
      <c r="BL11" s="217" t="s">
        <v>624</v>
      </c>
      <c r="BM11" s="218" t="s">
        <v>625</v>
      </c>
      <c r="BN11" s="217" t="s">
        <v>624</v>
      </c>
      <c r="BO11" s="218" t="s">
        <v>625</v>
      </c>
      <c r="BP11" s="223" t="s">
        <v>620</v>
      </c>
      <c r="BQ11" s="217" t="s">
        <v>624</v>
      </c>
      <c r="BR11" s="218" t="s">
        <v>625</v>
      </c>
      <c r="BS11" s="222" t="s">
        <v>620</v>
      </c>
      <c r="BT11" s="710"/>
      <c r="BU11" s="702"/>
      <c r="BV11" s="217" t="s">
        <v>624</v>
      </c>
      <c r="BW11" s="218" t="s">
        <v>625</v>
      </c>
      <c r="BX11" s="217" t="s">
        <v>624</v>
      </c>
      <c r="BY11" s="218" t="s">
        <v>625</v>
      </c>
      <c r="BZ11" s="217" t="s">
        <v>624</v>
      </c>
      <c r="CA11" s="218" t="s">
        <v>625</v>
      </c>
      <c r="CB11" s="217" t="s">
        <v>624</v>
      </c>
      <c r="CC11" s="218" t="s">
        <v>625</v>
      </c>
      <c r="CD11" s="217" t="s">
        <v>624</v>
      </c>
      <c r="CE11" s="218" t="s">
        <v>625</v>
      </c>
      <c r="CF11" s="217" t="s">
        <v>624</v>
      </c>
      <c r="CG11" s="218" t="s">
        <v>625</v>
      </c>
      <c r="CH11" s="217" t="s">
        <v>624</v>
      </c>
      <c r="CI11" s="218" t="s">
        <v>625</v>
      </c>
      <c r="CJ11" s="218" t="s">
        <v>620</v>
      </c>
      <c r="CN11" s="224"/>
      <c r="CO11" s="224"/>
      <c r="CP11" s="209"/>
      <c r="CQ11" s="209"/>
      <c r="CR11" s="193"/>
      <c r="CS11" s="193"/>
      <c r="CT11" s="224"/>
      <c r="CU11" s="224"/>
      <c r="CV11" s="224"/>
      <c r="CW11" s="224"/>
      <c r="CX11" s="193"/>
      <c r="CY11" s="193"/>
      <c r="CZ11" s="224"/>
      <c r="DA11" s="224"/>
      <c r="DB11" s="224"/>
    </row>
    <row r="12" spans="1:106" ht="12">
      <c r="A12" s="193" t="s">
        <v>343</v>
      </c>
      <c r="B12" s="225" t="s">
        <v>626</v>
      </c>
      <c r="C12" s="226">
        <f aca="true" t="shared" si="0" ref="C12:D15">E12+G12+I12+K12</f>
        <v>18900</v>
      </c>
      <c r="D12" s="226">
        <f t="shared" si="0"/>
        <v>8727.3</v>
      </c>
      <c r="E12" s="226"/>
      <c r="F12" s="226"/>
      <c r="G12" s="226">
        <v>18500</v>
      </c>
      <c r="H12" s="226">
        <v>8137.3</v>
      </c>
      <c r="I12" s="226"/>
      <c r="J12" s="226"/>
      <c r="K12" s="226">
        <v>400</v>
      </c>
      <c r="L12" s="226">
        <v>590</v>
      </c>
      <c r="M12" s="226">
        <v>6000</v>
      </c>
      <c r="N12" s="226">
        <v>3303.6</v>
      </c>
      <c r="O12" s="226">
        <f aca="true" t="shared" si="1" ref="O12:P15">S12+U12+W12+Y12+AC12+AE12+AG12+AA12</f>
        <v>240251.4</v>
      </c>
      <c r="P12" s="226">
        <f t="shared" si="1"/>
        <v>415346.39999999997</v>
      </c>
      <c r="Q12" s="193" t="s">
        <v>343</v>
      </c>
      <c r="R12" s="589" t="s">
        <v>626</v>
      </c>
      <c r="S12" s="227">
        <v>2030</v>
      </c>
      <c r="T12" s="227">
        <v>2303.1</v>
      </c>
      <c r="U12" s="228">
        <v>880</v>
      </c>
      <c r="V12" s="228">
        <v>2180.8</v>
      </c>
      <c r="W12" s="227">
        <v>38442.9</v>
      </c>
      <c r="X12" s="227">
        <v>14591.1</v>
      </c>
      <c r="Y12" s="229">
        <v>2094.7</v>
      </c>
      <c r="Z12" s="229">
        <v>3909.3</v>
      </c>
      <c r="AA12" s="229">
        <v>190223.8</v>
      </c>
      <c r="AB12" s="229">
        <v>390627.1</v>
      </c>
      <c r="AC12" s="227"/>
      <c r="AD12" s="227"/>
      <c r="AE12" s="227">
        <v>2620</v>
      </c>
      <c r="AF12" s="227"/>
      <c r="AG12" s="227">
        <v>3960</v>
      </c>
      <c r="AH12" s="227">
        <v>1735</v>
      </c>
      <c r="AI12" s="626">
        <f aca="true" t="shared" si="2" ref="AI12:AJ15">C12+M12+O12</f>
        <v>265151.4</v>
      </c>
      <c r="AJ12" s="626">
        <f t="shared" si="2"/>
        <v>427377.3</v>
      </c>
      <c r="AK12" s="193" t="s">
        <v>343</v>
      </c>
      <c r="AL12" s="225" t="s">
        <v>626</v>
      </c>
      <c r="AM12" s="227">
        <v>1100</v>
      </c>
      <c r="AN12" s="227">
        <v>462</v>
      </c>
      <c r="AO12" s="227">
        <v>220</v>
      </c>
      <c r="AP12" s="227">
        <v>350</v>
      </c>
      <c r="AQ12" s="230">
        <v>646</v>
      </c>
      <c r="AR12" s="228">
        <v>350</v>
      </c>
      <c r="AS12" s="227">
        <f aca="true" t="shared" si="3" ref="AS12:AT36">AM12+AO12+AQ12</f>
        <v>1966</v>
      </c>
      <c r="AT12" s="227">
        <f t="shared" si="3"/>
        <v>1162</v>
      </c>
      <c r="AU12" s="627">
        <f aca="true" t="shared" si="4" ref="AU12:AV15">AI12+AS12</f>
        <v>267117.4</v>
      </c>
      <c r="AV12" s="627">
        <f t="shared" si="4"/>
        <v>428539.3</v>
      </c>
      <c r="AW12" s="627">
        <f>AV12/AU12*100</f>
        <v>160.43106888581573</v>
      </c>
      <c r="AX12" s="226"/>
      <c r="AY12" s="226"/>
      <c r="AZ12" s="226"/>
      <c r="BA12" s="226"/>
      <c r="BB12" s="191" t="s">
        <v>343</v>
      </c>
      <c r="BC12" s="231" t="s">
        <v>626</v>
      </c>
      <c r="BD12" s="227"/>
      <c r="BE12" s="193"/>
      <c r="BF12" s="227"/>
      <c r="BG12" s="227"/>
      <c r="BH12" s="227"/>
      <c r="BI12" s="227"/>
      <c r="BJ12" s="227"/>
      <c r="BK12" s="227"/>
      <c r="BL12" s="193"/>
      <c r="BM12" s="193"/>
      <c r="BN12" s="232">
        <f aca="true" t="shared" si="5" ref="BN12:BO15">AX12+AZ12+BD12+BF12+BH12+BJ12+BL12</f>
        <v>0</v>
      </c>
      <c r="BO12" s="232">
        <f t="shared" si="5"/>
        <v>0</v>
      </c>
      <c r="BQ12" s="232">
        <f aca="true" t="shared" si="6" ref="BQ12:BR15">AU12+BN12</f>
        <v>267117.4</v>
      </c>
      <c r="BR12" s="232">
        <f t="shared" si="6"/>
        <v>428539.3</v>
      </c>
      <c r="BS12" s="234">
        <f>BR12/BQ12*100</f>
        <v>160.43106888581573</v>
      </c>
      <c r="BT12" s="191" t="s">
        <v>343</v>
      </c>
      <c r="BU12" s="231" t="s">
        <v>626</v>
      </c>
      <c r="BV12" s="235">
        <v>4350</v>
      </c>
      <c r="BW12" s="232">
        <v>6858.4</v>
      </c>
      <c r="BX12" s="232">
        <v>7200</v>
      </c>
      <c r="BY12" s="236">
        <v>6788.8</v>
      </c>
      <c r="BZ12" s="236"/>
      <c r="CA12" s="236"/>
      <c r="CB12" s="226"/>
      <c r="CC12" s="226"/>
      <c r="CD12" s="226">
        <v>1040</v>
      </c>
      <c r="CE12" s="226">
        <v>1130</v>
      </c>
      <c r="CF12" s="226">
        <f>BV12+BX12+CB12+CD12+BZ12</f>
        <v>12590</v>
      </c>
      <c r="CG12" s="226">
        <f>BW12+BY12+CC12+CE12+CA12</f>
        <v>14777.2</v>
      </c>
      <c r="CH12" s="226">
        <f aca="true" t="shared" si="7" ref="CH12:CI15">BQ12+CF12</f>
        <v>279707.4</v>
      </c>
      <c r="CI12" s="226">
        <f t="shared" si="7"/>
        <v>443316.5</v>
      </c>
      <c r="CJ12" s="237">
        <f>CI12/CH12*100</f>
        <v>158.49294655772422</v>
      </c>
      <c r="CK12" s="226"/>
      <c r="CN12" s="226"/>
      <c r="CO12" s="226"/>
      <c r="CP12" s="193"/>
      <c r="CQ12" s="225"/>
      <c r="CR12" s="193"/>
      <c r="CS12" s="193"/>
      <c r="CT12" s="227"/>
      <c r="CU12" s="227"/>
      <c r="CV12" s="227"/>
      <c r="CW12" s="227"/>
      <c r="CX12" s="193"/>
      <c r="CY12" s="193"/>
      <c r="CZ12" s="227"/>
      <c r="DA12" s="227"/>
      <c r="DB12" s="227"/>
    </row>
    <row r="13" spans="1:106" ht="12">
      <c r="A13" s="193" t="s">
        <v>344</v>
      </c>
      <c r="B13" s="225" t="s">
        <v>627</v>
      </c>
      <c r="C13" s="226">
        <f t="shared" si="0"/>
        <v>14100</v>
      </c>
      <c r="D13" s="226">
        <f t="shared" si="0"/>
        <v>12316.5</v>
      </c>
      <c r="E13" s="226"/>
      <c r="F13" s="226"/>
      <c r="G13" s="226">
        <v>13500</v>
      </c>
      <c r="H13" s="226">
        <v>12310.5</v>
      </c>
      <c r="I13" s="226"/>
      <c r="J13" s="226"/>
      <c r="K13" s="226">
        <v>600</v>
      </c>
      <c r="L13" s="226">
        <v>6</v>
      </c>
      <c r="M13" s="226">
        <v>3645</v>
      </c>
      <c r="N13" s="226">
        <v>2784</v>
      </c>
      <c r="O13" s="226">
        <f t="shared" si="1"/>
        <v>25854.3</v>
      </c>
      <c r="P13" s="226">
        <f t="shared" si="1"/>
        <v>24707.6</v>
      </c>
      <c r="Q13" s="193" t="s">
        <v>344</v>
      </c>
      <c r="R13" s="589" t="s">
        <v>627</v>
      </c>
      <c r="S13" s="227">
        <v>2016.3</v>
      </c>
      <c r="T13" s="227">
        <v>2616</v>
      </c>
      <c r="U13" s="364">
        <v>1200</v>
      </c>
      <c r="V13" s="228"/>
      <c r="W13" s="227">
        <v>18618</v>
      </c>
      <c r="X13" s="227">
        <v>18692.7</v>
      </c>
      <c r="Y13" s="227">
        <v>570</v>
      </c>
      <c r="Z13" s="227">
        <v>645</v>
      </c>
      <c r="AA13" s="227"/>
      <c r="AB13" s="229"/>
      <c r="AC13" s="227">
        <v>350</v>
      </c>
      <c r="AD13" s="227">
        <v>350.1</v>
      </c>
      <c r="AE13" s="227">
        <v>1910</v>
      </c>
      <c r="AF13" s="227">
        <v>1267.2</v>
      </c>
      <c r="AG13" s="227">
        <v>1190</v>
      </c>
      <c r="AH13" s="227">
        <v>1136.6</v>
      </c>
      <c r="AI13" s="229">
        <f t="shared" si="2"/>
        <v>43599.3</v>
      </c>
      <c r="AJ13" s="229">
        <f t="shared" si="2"/>
        <v>39808.1</v>
      </c>
      <c r="AK13" s="193" t="s">
        <v>344</v>
      </c>
      <c r="AL13" s="225" t="s">
        <v>627</v>
      </c>
      <c r="AM13" s="227">
        <v>1100</v>
      </c>
      <c r="AN13" s="227">
        <v>882.2</v>
      </c>
      <c r="AO13" s="229">
        <v>13200</v>
      </c>
      <c r="AP13" s="229">
        <v>14492.9</v>
      </c>
      <c r="AQ13" s="230">
        <v>480</v>
      </c>
      <c r="AR13" s="228">
        <v>29</v>
      </c>
      <c r="AS13" s="227">
        <f t="shared" si="3"/>
        <v>14780</v>
      </c>
      <c r="AT13" s="227">
        <f t="shared" si="3"/>
        <v>15404.1</v>
      </c>
      <c r="AU13" s="227">
        <f t="shared" si="4"/>
        <v>58379.3</v>
      </c>
      <c r="AV13" s="227">
        <f t="shared" si="4"/>
        <v>55212.2</v>
      </c>
      <c r="AW13" s="227">
        <f aca="true" t="shared" si="8" ref="AW13:AW36">AV13/AU13*100</f>
        <v>94.57496064529721</v>
      </c>
      <c r="AX13" s="226"/>
      <c r="AY13" s="226"/>
      <c r="AZ13" s="226"/>
      <c r="BA13" s="226"/>
      <c r="BB13" s="191" t="s">
        <v>344</v>
      </c>
      <c r="BC13" s="231" t="s">
        <v>627</v>
      </c>
      <c r="BD13" s="227"/>
      <c r="BE13" s="193"/>
      <c r="BF13" s="227"/>
      <c r="BG13" s="227"/>
      <c r="BH13" s="227"/>
      <c r="BI13" s="227"/>
      <c r="BJ13" s="227"/>
      <c r="BK13" s="227"/>
      <c r="BL13" s="193"/>
      <c r="BM13" s="193"/>
      <c r="BN13" s="232">
        <f t="shared" si="5"/>
        <v>0</v>
      </c>
      <c r="BO13" s="232">
        <f t="shared" si="5"/>
        <v>0</v>
      </c>
      <c r="BQ13" s="232">
        <f t="shared" si="6"/>
        <v>58379.3</v>
      </c>
      <c r="BR13" s="232">
        <f t="shared" si="6"/>
        <v>55212.2</v>
      </c>
      <c r="BS13" s="234">
        <f aca="true" t="shared" si="9" ref="BS13:BS36">BR13/BQ13*100</f>
        <v>94.57496064529721</v>
      </c>
      <c r="BT13" s="191" t="s">
        <v>344</v>
      </c>
      <c r="BU13" s="231" t="s">
        <v>627</v>
      </c>
      <c r="BV13" s="235">
        <v>2900</v>
      </c>
      <c r="BW13" s="232">
        <v>3450.4</v>
      </c>
      <c r="BX13" s="232">
        <v>3200</v>
      </c>
      <c r="BY13" s="236">
        <v>5019</v>
      </c>
      <c r="BZ13" s="236"/>
      <c r="CA13" s="236"/>
      <c r="CB13" s="226"/>
      <c r="CC13" s="226"/>
      <c r="CD13" s="226">
        <v>790</v>
      </c>
      <c r="CE13" s="226">
        <v>800</v>
      </c>
      <c r="CF13" s="226">
        <f aca="true" t="shared" si="10" ref="CF13:CG35">BV13+BX13+CB13+CD13+BZ13</f>
        <v>6890</v>
      </c>
      <c r="CG13" s="226">
        <f t="shared" si="10"/>
        <v>9269.4</v>
      </c>
      <c r="CH13" s="226">
        <f t="shared" si="7"/>
        <v>65269.3</v>
      </c>
      <c r="CI13" s="226">
        <f t="shared" si="7"/>
        <v>64481.6</v>
      </c>
      <c r="CJ13" s="226">
        <f aca="true" t="shared" si="11" ref="CJ13:CJ37">CI13/CH13*100</f>
        <v>98.79315390237063</v>
      </c>
      <c r="CK13" s="226"/>
      <c r="CN13" s="226"/>
      <c r="CO13" s="226"/>
      <c r="CP13" s="193"/>
      <c r="CQ13" s="225"/>
      <c r="CR13" s="193"/>
      <c r="CS13" s="193"/>
      <c r="CT13" s="227"/>
      <c r="CU13" s="227"/>
      <c r="CV13" s="227"/>
      <c r="CW13" s="227"/>
      <c r="CX13" s="193"/>
      <c r="CY13" s="193"/>
      <c r="CZ13" s="227"/>
      <c r="DA13" s="227"/>
      <c r="DB13" s="227"/>
    </row>
    <row r="14" spans="1:106" ht="12">
      <c r="A14" s="193" t="s">
        <v>345</v>
      </c>
      <c r="B14" s="225" t="s">
        <v>628</v>
      </c>
      <c r="C14" s="226">
        <f t="shared" si="0"/>
        <v>9180</v>
      </c>
      <c r="D14" s="226">
        <f t="shared" si="0"/>
        <v>14634.1</v>
      </c>
      <c r="E14" s="226"/>
      <c r="F14" s="226"/>
      <c r="G14" s="226">
        <v>8880</v>
      </c>
      <c r="H14" s="226">
        <v>14294.1</v>
      </c>
      <c r="I14" s="226"/>
      <c r="J14" s="226"/>
      <c r="K14" s="226">
        <v>300</v>
      </c>
      <c r="L14" s="226">
        <v>340</v>
      </c>
      <c r="M14" s="226">
        <v>4080</v>
      </c>
      <c r="N14" s="226">
        <v>2160</v>
      </c>
      <c r="O14" s="226">
        <f t="shared" si="1"/>
        <v>19389.5</v>
      </c>
      <c r="P14" s="226">
        <f t="shared" si="1"/>
        <v>14654.599999999999</v>
      </c>
      <c r="Q14" s="193" t="s">
        <v>345</v>
      </c>
      <c r="R14" s="589" t="s">
        <v>628</v>
      </c>
      <c r="S14" s="227">
        <v>1585</v>
      </c>
      <c r="T14" s="227">
        <v>2331.7</v>
      </c>
      <c r="U14" s="228"/>
      <c r="V14" s="228"/>
      <c r="W14" s="227">
        <v>14558</v>
      </c>
      <c r="X14" s="227">
        <v>10264.1</v>
      </c>
      <c r="Y14" s="227">
        <v>380</v>
      </c>
      <c r="Z14" s="227"/>
      <c r="AA14" s="227">
        <v>78.5</v>
      </c>
      <c r="AB14" s="229">
        <v>78</v>
      </c>
      <c r="AC14" s="227">
        <v>1000</v>
      </c>
      <c r="AD14" s="227">
        <v>1000</v>
      </c>
      <c r="AE14" s="227">
        <v>1080</v>
      </c>
      <c r="AF14" s="227">
        <v>452</v>
      </c>
      <c r="AG14" s="227">
        <v>708</v>
      </c>
      <c r="AH14" s="227">
        <v>528.8</v>
      </c>
      <c r="AI14" s="229">
        <f t="shared" si="2"/>
        <v>32649.5</v>
      </c>
      <c r="AJ14" s="229">
        <f t="shared" si="2"/>
        <v>31448.699999999997</v>
      </c>
      <c r="AK14" s="193" t="s">
        <v>345</v>
      </c>
      <c r="AL14" s="225"/>
      <c r="AM14" s="227">
        <v>1090</v>
      </c>
      <c r="AN14" s="227">
        <v>795.6</v>
      </c>
      <c r="AO14" s="227">
        <v>270</v>
      </c>
      <c r="AP14" s="227">
        <v>234.4</v>
      </c>
      <c r="AQ14" s="230">
        <v>850</v>
      </c>
      <c r="AR14" s="228"/>
      <c r="AS14" s="227">
        <f t="shared" si="3"/>
        <v>2210</v>
      </c>
      <c r="AT14" s="227">
        <f t="shared" si="3"/>
        <v>1030</v>
      </c>
      <c r="AU14" s="227">
        <f t="shared" si="4"/>
        <v>34859.5</v>
      </c>
      <c r="AV14" s="227">
        <f t="shared" si="4"/>
        <v>32478.699999999997</v>
      </c>
      <c r="AW14" s="227">
        <f t="shared" si="8"/>
        <v>93.1702979101823</v>
      </c>
      <c r="AX14" s="226"/>
      <c r="AY14" s="226"/>
      <c r="AZ14" s="226"/>
      <c r="BA14" s="226"/>
      <c r="BB14" s="191" t="s">
        <v>345</v>
      </c>
      <c r="BC14" s="231" t="s">
        <v>628</v>
      </c>
      <c r="BD14" s="227"/>
      <c r="BE14" s="193"/>
      <c r="BF14" s="227"/>
      <c r="BG14" s="227"/>
      <c r="BH14" s="227"/>
      <c r="BI14" s="227"/>
      <c r="BJ14" s="227"/>
      <c r="BK14" s="227"/>
      <c r="BL14" s="193"/>
      <c r="BM14" s="193"/>
      <c r="BN14" s="232">
        <f t="shared" si="5"/>
        <v>0</v>
      </c>
      <c r="BO14" s="232">
        <f t="shared" si="5"/>
        <v>0</v>
      </c>
      <c r="BQ14" s="232">
        <f t="shared" si="6"/>
        <v>34859.5</v>
      </c>
      <c r="BR14" s="232">
        <f t="shared" si="6"/>
        <v>32478.699999999997</v>
      </c>
      <c r="BS14" s="234">
        <f t="shared" si="9"/>
        <v>93.1702979101823</v>
      </c>
      <c r="BT14" s="191" t="s">
        <v>345</v>
      </c>
      <c r="BU14" s="231" t="s">
        <v>628</v>
      </c>
      <c r="BV14" s="235">
        <v>2650</v>
      </c>
      <c r="BW14" s="232">
        <v>3262.6</v>
      </c>
      <c r="BX14" s="232">
        <v>2950</v>
      </c>
      <c r="BY14" s="236">
        <v>1776.6</v>
      </c>
      <c r="BZ14" s="236"/>
      <c r="CA14" s="236"/>
      <c r="CB14" s="226"/>
      <c r="CC14" s="226"/>
      <c r="CD14" s="226">
        <v>700</v>
      </c>
      <c r="CE14" s="226">
        <v>680</v>
      </c>
      <c r="CF14" s="226">
        <f t="shared" si="10"/>
        <v>6300</v>
      </c>
      <c r="CG14" s="226">
        <f t="shared" si="10"/>
        <v>5719.2</v>
      </c>
      <c r="CH14" s="226">
        <f t="shared" si="7"/>
        <v>41159.5</v>
      </c>
      <c r="CI14" s="226">
        <f t="shared" si="7"/>
        <v>38197.899999999994</v>
      </c>
      <c r="CJ14" s="226">
        <f t="shared" si="11"/>
        <v>92.80457731507913</v>
      </c>
      <c r="CK14" s="226"/>
      <c r="CN14" s="226"/>
      <c r="CO14" s="226"/>
      <c r="CP14" s="193"/>
      <c r="CQ14" s="225"/>
      <c r="CR14" s="193"/>
      <c r="CS14" s="193"/>
      <c r="CT14" s="227"/>
      <c r="CU14" s="227"/>
      <c r="CV14" s="227"/>
      <c r="CW14" s="227"/>
      <c r="CX14" s="193"/>
      <c r="CY14" s="193"/>
      <c r="CZ14" s="227"/>
      <c r="DA14" s="227"/>
      <c r="DB14" s="227"/>
    </row>
    <row r="15" spans="1:106" ht="12">
      <c r="A15" s="193" t="s">
        <v>346</v>
      </c>
      <c r="B15" s="225" t="s">
        <v>629</v>
      </c>
      <c r="C15" s="226">
        <f t="shared" si="0"/>
        <v>23150</v>
      </c>
      <c r="D15" s="226">
        <f t="shared" si="0"/>
        <v>38753.9</v>
      </c>
      <c r="E15" s="226"/>
      <c r="F15" s="226"/>
      <c r="G15" s="226">
        <v>22550</v>
      </c>
      <c r="H15" s="226">
        <v>38583.9</v>
      </c>
      <c r="I15" s="226"/>
      <c r="J15" s="226"/>
      <c r="K15" s="226">
        <v>600</v>
      </c>
      <c r="L15" s="226">
        <v>170</v>
      </c>
      <c r="M15" s="226">
        <v>7260</v>
      </c>
      <c r="N15" s="226">
        <v>3600</v>
      </c>
      <c r="O15" s="226">
        <f t="shared" si="1"/>
        <v>80929.6</v>
      </c>
      <c r="P15" s="226">
        <f t="shared" si="1"/>
        <v>97336.29999999999</v>
      </c>
      <c r="Q15" s="193" t="s">
        <v>346</v>
      </c>
      <c r="R15" s="589" t="s">
        <v>629</v>
      </c>
      <c r="S15" s="227">
        <v>2700</v>
      </c>
      <c r="T15" s="227">
        <v>7362.7</v>
      </c>
      <c r="U15" s="228">
        <v>500</v>
      </c>
      <c r="V15" s="364">
        <v>16049.4</v>
      </c>
      <c r="W15" s="227">
        <v>31955.6</v>
      </c>
      <c r="X15" s="227">
        <v>24279.3</v>
      </c>
      <c r="Y15" s="229">
        <v>1022</v>
      </c>
      <c r="Z15" s="227">
        <v>274</v>
      </c>
      <c r="AA15" s="227">
        <v>34073</v>
      </c>
      <c r="AB15" s="229">
        <v>40622.5</v>
      </c>
      <c r="AC15" s="227">
        <v>1250</v>
      </c>
      <c r="AD15" s="227">
        <v>1360</v>
      </c>
      <c r="AE15" s="227">
        <v>5230</v>
      </c>
      <c r="AF15" s="227">
        <v>2540</v>
      </c>
      <c r="AG15" s="227">
        <v>4199</v>
      </c>
      <c r="AH15" s="227">
        <v>4848.4</v>
      </c>
      <c r="AI15" s="229">
        <f t="shared" si="2"/>
        <v>111339.6</v>
      </c>
      <c r="AJ15" s="229">
        <f t="shared" si="2"/>
        <v>139690.19999999998</v>
      </c>
      <c r="AK15" s="193" t="s">
        <v>346</v>
      </c>
      <c r="AL15" s="225" t="s">
        <v>629</v>
      </c>
      <c r="AM15" s="227">
        <v>1400</v>
      </c>
      <c r="AN15" s="227">
        <v>1357.6</v>
      </c>
      <c r="AO15" s="227">
        <v>1700</v>
      </c>
      <c r="AP15" s="227">
        <v>820</v>
      </c>
      <c r="AQ15" s="230">
        <v>900</v>
      </c>
      <c r="AR15" s="228">
        <v>1559</v>
      </c>
      <c r="AS15" s="227">
        <f t="shared" si="3"/>
        <v>4000</v>
      </c>
      <c r="AT15" s="227">
        <f t="shared" si="3"/>
        <v>3736.6</v>
      </c>
      <c r="AU15" s="227">
        <f t="shared" si="4"/>
        <v>115339.6</v>
      </c>
      <c r="AV15" s="227">
        <f t="shared" si="4"/>
        <v>143426.8</v>
      </c>
      <c r="AW15" s="227">
        <f t="shared" si="8"/>
        <v>124.35174042566473</v>
      </c>
      <c r="AX15" s="226"/>
      <c r="AY15" s="226"/>
      <c r="AZ15" s="226"/>
      <c r="BA15" s="226"/>
      <c r="BB15" s="191" t="s">
        <v>346</v>
      </c>
      <c r="BC15" s="231" t="s">
        <v>629</v>
      </c>
      <c r="BD15" s="227"/>
      <c r="BE15" s="193"/>
      <c r="BF15" s="227"/>
      <c r="BG15" s="227"/>
      <c r="BH15" s="184"/>
      <c r="BI15" s="184"/>
      <c r="BJ15" s="227"/>
      <c r="BK15" s="227"/>
      <c r="BL15" s="193"/>
      <c r="BM15" s="193"/>
      <c r="BN15" s="232">
        <f t="shared" si="5"/>
        <v>0</v>
      </c>
      <c r="BO15" s="232">
        <f t="shared" si="5"/>
        <v>0</v>
      </c>
      <c r="BQ15" s="232">
        <f t="shared" si="6"/>
        <v>115339.6</v>
      </c>
      <c r="BR15" s="232">
        <f t="shared" si="6"/>
        <v>143426.8</v>
      </c>
      <c r="BS15" s="234">
        <f t="shared" si="9"/>
        <v>124.35174042566473</v>
      </c>
      <c r="BT15" s="191" t="s">
        <v>346</v>
      </c>
      <c r="BU15" s="231" t="s">
        <v>629</v>
      </c>
      <c r="BV15" s="235">
        <v>4250</v>
      </c>
      <c r="BW15" s="232">
        <v>3493</v>
      </c>
      <c r="BX15" s="232">
        <v>5650</v>
      </c>
      <c r="BY15" s="236">
        <v>6302.3</v>
      </c>
      <c r="BZ15" s="236"/>
      <c r="CA15" s="236"/>
      <c r="CB15" s="226"/>
      <c r="CC15" s="226"/>
      <c r="CD15" s="226">
        <v>880</v>
      </c>
      <c r="CE15" s="226">
        <v>850</v>
      </c>
      <c r="CF15" s="226">
        <f t="shared" si="10"/>
        <v>10780</v>
      </c>
      <c r="CG15" s="226">
        <f t="shared" si="10"/>
        <v>10645.3</v>
      </c>
      <c r="CH15" s="226">
        <f t="shared" si="7"/>
        <v>126119.6</v>
      </c>
      <c r="CI15" s="226">
        <f t="shared" si="7"/>
        <v>154072.09999999998</v>
      </c>
      <c r="CJ15" s="226">
        <f t="shared" si="11"/>
        <v>122.16348608780869</v>
      </c>
      <c r="CK15" s="226"/>
      <c r="CN15" s="226"/>
      <c r="CO15" s="226"/>
      <c r="CP15" s="193"/>
      <c r="CQ15" s="225"/>
      <c r="CR15" s="193"/>
      <c r="CS15" s="193"/>
      <c r="CT15" s="227"/>
      <c r="CU15" s="227"/>
      <c r="CV15" s="227"/>
      <c r="CW15" s="227"/>
      <c r="CX15" s="193"/>
      <c r="CY15" s="193"/>
      <c r="CZ15" s="227"/>
      <c r="DA15" s="227"/>
      <c r="DB15" s="227"/>
    </row>
    <row r="16" spans="1:106" ht="12">
      <c r="A16" s="193"/>
      <c r="B16" s="225"/>
      <c r="C16" s="226"/>
      <c r="D16" s="226"/>
      <c r="E16" s="226"/>
      <c r="F16" s="226"/>
      <c r="G16" s="184"/>
      <c r="H16" s="184"/>
      <c r="I16" s="184"/>
      <c r="J16" s="184"/>
      <c r="K16" s="226"/>
      <c r="L16" s="184"/>
      <c r="M16" s="226"/>
      <c r="N16" s="184"/>
      <c r="O16" s="226"/>
      <c r="P16" s="226"/>
      <c r="Q16" s="193"/>
      <c r="R16" s="589"/>
      <c r="S16" s="227"/>
      <c r="T16" s="227"/>
      <c r="U16" s="204"/>
      <c r="V16" s="204"/>
      <c r="W16" s="227"/>
      <c r="X16" s="184"/>
      <c r="Y16" s="227"/>
      <c r="Z16" s="184"/>
      <c r="AA16" s="184"/>
      <c r="AB16" s="186"/>
      <c r="AC16" s="184"/>
      <c r="AD16" s="184"/>
      <c r="AE16" s="184"/>
      <c r="AF16" s="184"/>
      <c r="AG16" s="184"/>
      <c r="AH16" s="184"/>
      <c r="AI16" s="229"/>
      <c r="AJ16" s="229"/>
      <c r="AK16" s="193"/>
      <c r="AL16" s="225"/>
      <c r="AM16" s="184"/>
      <c r="AN16" s="184"/>
      <c r="AO16" s="184"/>
      <c r="AP16" s="227"/>
      <c r="AQ16" s="230"/>
      <c r="AR16" s="204"/>
      <c r="AS16" s="227"/>
      <c r="AT16" s="227"/>
      <c r="AU16" s="227"/>
      <c r="AV16" s="227"/>
      <c r="AW16" s="227"/>
      <c r="AX16" s="184"/>
      <c r="AY16" s="184"/>
      <c r="AZ16" s="226"/>
      <c r="BA16" s="184"/>
      <c r="BC16" s="231"/>
      <c r="BD16" s="227"/>
      <c r="BE16" s="193"/>
      <c r="BF16" s="184"/>
      <c r="BG16" s="184"/>
      <c r="BH16" s="227"/>
      <c r="BI16" s="227"/>
      <c r="BJ16" s="184"/>
      <c r="BK16" s="227"/>
      <c r="BL16" s="193"/>
      <c r="BM16" s="193"/>
      <c r="BN16" s="232"/>
      <c r="BO16" s="232"/>
      <c r="BQ16" s="232"/>
      <c r="BR16" s="232"/>
      <c r="BS16" s="234"/>
      <c r="BU16" s="231"/>
      <c r="BV16" s="235"/>
      <c r="BX16" s="232"/>
      <c r="BY16" s="236"/>
      <c r="BZ16" s="236"/>
      <c r="CA16" s="23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N16" s="226"/>
      <c r="CO16" s="184"/>
      <c r="CP16" s="193"/>
      <c r="CQ16" s="225"/>
      <c r="CR16" s="193"/>
      <c r="CS16" s="193"/>
      <c r="CT16" s="184"/>
      <c r="CU16" s="184"/>
      <c r="CV16" s="184"/>
      <c r="CW16" s="184"/>
      <c r="CX16" s="193"/>
      <c r="CY16" s="193"/>
      <c r="CZ16" s="227"/>
      <c r="DA16" s="227"/>
      <c r="DB16" s="227"/>
    </row>
    <row r="17" spans="1:106" ht="12">
      <c r="A17" s="193" t="s">
        <v>347</v>
      </c>
      <c r="B17" s="225" t="s">
        <v>630</v>
      </c>
      <c r="C17" s="226">
        <f aca="true" t="shared" si="12" ref="C17:D20">E17+G17+I17+K17</f>
        <v>26616</v>
      </c>
      <c r="D17" s="226">
        <f>F17+H17+J17+L17</f>
        <v>24481.7</v>
      </c>
      <c r="E17" s="226"/>
      <c r="F17" s="226"/>
      <c r="G17" s="226">
        <v>26076</v>
      </c>
      <c r="H17" s="226">
        <v>24411.7</v>
      </c>
      <c r="I17" s="226"/>
      <c r="J17" s="226"/>
      <c r="K17" s="226">
        <v>540</v>
      </c>
      <c r="L17" s="226">
        <v>70</v>
      </c>
      <c r="M17" s="226">
        <v>3420</v>
      </c>
      <c r="N17" s="226">
        <v>1110</v>
      </c>
      <c r="O17" s="226">
        <f aca="true" t="shared" si="13" ref="O17:P20">S17+U17+W17+Y17+AC17+AE17+AG17+AA17</f>
        <v>40527.5</v>
      </c>
      <c r="P17" s="226">
        <f t="shared" si="13"/>
        <v>46041.50000000001</v>
      </c>
      <c r="Q17" s="193" t="s">
        <v>347</v>
      </c>
      <c r="R17" s="589" t="s">
        <v>630</v>
      </c>
      <c r="S17" s="227">
        <v>2700</v>
      </c>
      <c r="T17" s="227">
        <v>5513.1</v>
      </c>
      <c r="U17" s="364">
        <v>1772.8</v>
      </c>
      <c r="V17" s="228">
        <v>2496.5</v>
      </c>
      <c r="W17" s="227">
        <v>30920.2</v>
      </c>
      <c r="X17" s="227">
        <v>32089.5</v>
      </c>
      <c r="Y17" s="229">
        <v>2349.9</v>
      </c>
      <c r="Z17" s="238">
        <v>2872.8</v>
      </c>
      <c r="AA17" s="227">
        <v>21</v>
      </c>
      <c r="AB17" s="229">
        <v>25.9</v>
      </c>
      <c r="AC17" s="227"/>
      <c r="AD17" s="227">
        <v>12</v>
      </c>
      <c r="AE17" s="227">
        <v>1350</v>
      </c>
      <c r="AF17" s="227">
        <v>1713.4</v>
      </c>
      <c r="AG17" s="227">
        <v>1413.6</v>
      </c>
      <c r="AH17" s="227">
        <v>1318.3</v>
      </c>
      <c r="AI17" s="229">
        <f aca="true" t="shared" si="14" ref="AI17:AJ20">C17+M17+O17</f>
        <v>70563.5</v>
      </c>
      <c r="AJ17" s="229">
        <f t="shared" si="14"/>
        <v>71633.20000000001</v>
      </c>
      <c r="AK17" s="193" t="s">
        <v>347</v>
      </c>
      <c r="AL17" s="225" t="s">
        <v>630</v>
      </c>
      <c r="AM17" s="227">
        <v>1050</v>
      </c>
      <c r="AN17" s="227">
        <v>1172</v>
      </c>
      <c r="AO17" s="227">
        <v>6474</v>
      </c>
      <c r="AP17" s="227">
        <v>6890</v>
      </c>
      <c r="AQ17" s="230">
        <v>900</v>
      </c>
      <c r="AR17" s="228">
        <v>744.7</v>
      </c>
      <c r="AS17" s="227">
        <f t="shared" si="3"/>
        <v>8424</v>
      </c>
      <c r="AT17" s="227">
        <f t="shared" si="3"/>
        <v>8806.7</v>
      </c>
      <c r="AU17" s="227">
        <f aca="true" t="shared" si="15" ref="AU17:AV20">AI17+AS17</f>
        <v>78987.5</v>
      </c>
      <c r="AV17" s="227">
        <f t="shared" si="15"/>
        <v>80439.90000000001</v>
      </c>
      <c r="AW17" s="227">
        <f t="shared" si="8"/>
        <v>101.83877195758824</v>
      </c>
      <c r="AX17" s="226"/>
      <c r="AY17" s="226"/>
      <c r="AZ17" s="226"/>
      <c r="BA17" s="226"/>
      <c r="BB17" s="191" t="s">
        <v>347</v>
      </c>
      <c r="BC17" s="231" t="s">
        <v>630</v>
      </c>
      <c r="BD17" s="227"/>
      <c r="BE17" s="193"/>
      <c r="BF17" s="227"/>
      <c r="BG17" s="227"/>
      <c r="BH17" s="227"/>
      <c r="BI17" s="227"/>
      <c r="BJ17" s="227"/>
      <c r="BK17" s="227"/>
      <c r="BL17" s="193"/>
      <c r="BM17" s="193"/>
      <c r="BN17" s="232">
        <f aca="true" t="shared" si="16" ref="BN17:BO20">AX17+AZ17+BD17+BF17+BH17+BJ17+BL17</f>
        <v>0</v>
      </c>
      <c r="BO17" s="232">
        <f t="shared" si="16"/>
        <v>0</v>
      </c>
      <c r="BQ17" s="232">
        <f aca="true" t="shared" si="17" ref="BQ17:BR20">AU17+BN17</f>
        <v>78987.5</v>
      </c>
      <c r="BR17" s="232">
        <f t="shared" si="17"/>
        <v>80439.90000000001</v>
      </c>
      <c r="BS17" s="234">
        <f t="shared" si="9"/>
        <v>101.83877195758824</v>
      </c>
      <c r="BT17" s="191" t="s">
        <v>347</v>
      </c>
      <c r="BU17" s="231" t="s">
        <v>630</v>
      </c>
      <c r="BV17" s="235">
        <v>3650</v>
      </c>
      <c r="BW17" s="232">
        <v>3821.6</v>
      </c>
      <c r="BX17" s="232">
        <v>4250</v>
      </c>
      <c r="BY17" s="236">
        <v>4878.6</v>
      </c>
      <c r="BZ17" s="236"/>
      <c r="CA17" s="236"/>
      <c r="CB17" s="226"/>
      <c r="CC17" s="226"/>
      <c r="CD17" s="226">
        <v>860</v>
      </c>
      <c r="CE17" s="226">
        <v>990</v>
      </c>
      <c r="CF17" s="226">
        <f t="shared" si="10"/>
        <v>8760</v>
      </c>
      <c r="CG17" s="226">
        <f t="shared" si="10"/>
        <v>9690.2</v>
      </c>
      <c r="CH17" s="226">
        <f aca="true" t="shared" si="18" ref="CH17:CI20">BQ17+CF17</f>
        <v>87747.5</v>
      </c>
      <c r="CI17" s="226">
        <f t="shared" si="18"/>
        <v>90130.1</v>
      </c>
      <c r="CJ17" s="226">
        <f t="shared" si="11"/>
        <v>102.7152910339326</v>
      </c>
      <c r="CK17" s="226"/>
      <c r="CN17" s="226"/>
      <c r="CO17" s="226"/>
      <c r="CP17" s="193"/>
      <c r="CQ17" s="225"/>
      <c r="CR17" s="193"/>
      <c r="CS17" s="193"/>
      <c r="CT17" s="227"/>
      <c r="CU17" s="227"/>
      <c r="CV17" s="227"/>
      <c r="CW17" s="227"/>
      <c r="CX17" s="193"/>
      <c r="CY17" s="193"/>
      <c r="CZ17" s="227"/>
      <c r="DA17" s="227"/>
      <c r="DB17" s="227"/>
    </row>
    <row r="18" spans="1:106" ht="12">
      <c r="A18" s="193" t="s">
        <v>348</v>
      </c>
      <c r="B18" s="225" t="s">
        <v>631</v>
      </c>
      <c r="C18" s="226">
        <f>SUM(E18,G18,I18,K18)</f>
        <v>34865</v>
      </c>
      <c r="D18" s="226">
        <f t="shared" si="12"/>
        <v>30287.7</v>
      </c>
      <c r="E18" s="226"/>
      <c r="F18" s="226"/>
      <c r="G18" s="226">
        <v>34300</v>
      </c>
      <c r="H18" s="226">
        <v>30091.7</v>
      </c>
      <c r="I18" s="226"/>
      <c r="J18" s="226"/>
      <c r="K18" s="226">
        <v>565</v>
      </c>
      <c r="L18" s="226">
        <v>196</v>
      </c>
      <c r="M18" s="226">
        <v>4650</v>
      </c>
      <c r="N18" s="226">
        <v>960</v>
      </c>
      <c r="O18" s="226">
        <f t="shared" si="13"/>
        <v>33362.8</v>
      </c>
      <c r="P18" s="226">
        <f t="shared" si="13"/>
        <v>40814.200000000004</v>
      </c>
      <c r="Q18" s="193" t="s">
        <v>348</v>
      </c>
      <c r="R18" s="589" t="s">
        <v>631</v>
      </c>
      <c r="S18" s="227">
        <v>2500</v>
      </c>
      <c r="T18" s="227">
        <v>4496</v>
      </c>
      <c r="U18" s="228">
        <v>172.8</v>
      </c>
      <c r="V18" s="364">
        <v>11120</v>
      </c>
      <c r="W18" s="227">
        <v>19920</v>
      </c>
      <c r="X18" s="227">
        <v>19742.8</v>
      </c>
      <c r="Y18" s="229">
        <v>1100</v>
      </c>
      <c r="Z18" s="227"/>
      <c r="AA18" s="227"/>
      <c r="AB18" s="229"/>
      <c r="AC18" s="227">
        <v>300</v>
      </c>
      <c r="AD18" s="227">
        <v>295</v>
      </c>
      <c r="AE18" s="227">
        <v>4070</v>
      </c>
      <c r="AF18" s="227">
        <v>2410.9</v>
      </c>
      <c r="AG18" s="227">
        <v>5300</v>
      </c>
      <c r="AH18" s="227">
        <v>2749.5</v>
      </c>
      <c r="AI18" s="229">
        <f t="shared" si="14"/>
        <v>72877.8</v>
      </c>
      <c r="AJ18" s="229">
        <f t="shared" si="14"/>
        <v>72061.90000000001</v>
      </c>
      <c r="AK18" s="193" t="s">
        <v>348</v>
      </c>
      <c r="AL18" s="225" t="s">
        <v>631</v>
      </c>
      <c r="AM18" s="227">
        <v>1040</v>
      </c>
      <c r="AN18" s="227">
        <v>2910</v>
      </c>
      <c r="AO18" s="227">
        <v>7585</v>
      </c>
      <c r="AP18" s="227">
        <v>3702</v>
      </c>
      <c r="AQ18" s="230">
        <v>1150</v>
      </c>
      <c r="AR18" s="228">
        <v>3944.8</v>
      </c>
      <c r="AS18" s="227">
        <f t="shared" si="3"/>
        <v>9775</v>
      </c>
      <c r="AT18" s="227">
        <f t="shared" si="3"/>
        <v>10556.8</v>
      </c>
      <c r="AU18" s="227">
        <f t="shared" si="15"/>
        <v>82652.8</v>
      </c>
      <c r="AV18" s="227">
        <f t="shared" si="15"/>
        <v>82618.70000000001</v>
      </c>
      <c r="AW18" s="227">
        <f t="shared" si="8"/>
        <v>99.95874307948431</v>
      </c>
      <c r="AX18" s="226"/>
      <c r="AY18" s="226"/>
      <c r="AZ18" s="227"/>
      <c r="BA18" s="226"/>
      <c r="BB18" s="191" t="s">
        <v>348</v>
      </c>
      <c r="BC18" s="231" t="s">
        <v>631</v>
      </c>
      <c r="BD18" s="227"/>
      <c r="BE18" s="193"/>
      <c r="BF18" s="227"/>
      <c r="BG18" s="227"/>
      <c r="BH18" s="227"/>
      <c r="BI18" s="227"/>
      <c r="BJ18" s="227"/>
      <c r="BK18" s="227"/>
      <c r="BL18" s="193"/>
      <c r="BM18" s="193"/>
      <c r="BN18" s="232">
        <f t="shared" si="16"/>
        <v>0</v>
      </c>
      <c r="BO18" s="232">
        <f t="shared" si="16"/>
        <v>0</v>
      </c>
      <c r="BQ18" s="232">
        <f t="shared" si="17"/>
        <v>82652.8</v>
      </c>
      <c r="BR18" s="232">
        <f t="shared" si="17"/>
        <v>82618.70000000001</v>
      </c>
      <c r="BS18" s="234">
        <f t="shared" si="9"/>
        <v>99.95874307948431</v>
      </c>
      <c r="BT18" s="191" t="s">
        <v>348</v>
      </c>
      <c r="BU18" s="231" t="s">
        <v>631</v>
      </c>
      <c r="BV18" s="235">
        <v>3300</v>
      </c>
      <c r="BW18" s="232">
        <v>3510.2</v>
      </c>
      <c r="BX18" s="232">
        <v>4850</v>
      </c>
      <c r="BY18" s="236">
        <v>7197.7</v>
      </c>
      <c r="BZ18" s="236"/>
      <c r="CA18" s="236"/>
      <c r="CB18" s="226"/>
      <c r="CC18" s="226"/>
      <c r="CD18" s="226">
        <v>980</v>
      </c>
      <c r="CE18" s="226">
        <v>1180</v>
      </c>
      <c r="CF18" s="226">
        <f t="shared" si="10"/>
        <v>9130</v>
      </c>
      <c r="CG18" s="226">
        <f t="shared" si="10"/>
        <v>11887.9</v>
      </c>
      <c r="CH18" s="226">
        <f t="shared" si="18"/>
        <v>91782.8</v>
      </c>
      <c r="CI18" s="226">
        <f t="shared" si="18"/>
        <v>94506.6</v>
      </c>
      <c r="CJ18" s="226">
        <f t="shared" si="11"/>
        <v>102.96765842837657</v>
      </c>
      <c r="CK18" s="226"/>
      <c r="CN18" s="227"/>
      <c r="CO18" s="226"/>
      <c r="CP18" s="193"/>
      <c r="CQ18" s="225"/>
      <c r="CR18" s="193"/>
      <c r="CS18" s="193"/>
      <c r="CT18" s="227"/>
      <c r="CU18" s="227"/>
      <c r="CV18" s="227"/>
      <c r="CW18" s="227"/>
      <c r="CX18" s="193"/>
      <c r="CY18" s="193"/>
      <c r="CZ18" s="227"/>
      <c r="DA18" s="227"/>
      <c r="DB18" s="227"/>
    </row>
    <row r="19" spans="1:106" ht="12">
      <c r="A19" s="193" t="s">
        <v>157</v>
      </c>
      <c r="B19" s="225" t="s">
        <v>632</v>
      </c>
      <c r="C19" s="226">
        <f t="shared" si="12"/>
        <v>20450</v>
      </c>
      <c r="D19" s="226">
        <f t="shared" si="12"/>
        <v>29307.2</v>
      </c>
      <c r="E19" s="226"/>
      <c r="F19" s="226"/>
      <c r="G19" s="226">
        <v>19900</v>
      </c>
      <c r="H19" s="226">
        <v>29130.7</v>
      </c>
      <c r="I19" s="226"/>
      <c r="J19" s="226"/>
      <c r="K19" s="226">
        <v>550</v>
      </c>
      <c r="L19" s="226">
        <v>176.5</v>
      </c>
      <c r="M19" s="226">
        <v>5788</v>
      </c>
      <c r="N19" s="226">
        <v>3440</v>
      </c>
      <c r="O19" s="226">
        <f t="shared" si="13"/>
        <v>137906.9</v>
      </c>
      <c r="P19" s="226">
        <f t="shared" si="13"/>
        <v>213286.2</v>
      </c>
      <c r="Q19" s="193" t="s">
        <v>157</v>
      </c>
      <c r="R19" s="589" t="s">
        <v>632</v>
      </c>
      <c r="S19" s="227">
        <v>2750</v>
      </c>
      <c r="T19" s="227">
        <v>3369.2</v>
      </c>
      <c r="U19" s="228">
        <v>196</v>
      </c>
      <c r="V19" s="228">
        <v>624</v>
      </c>
      <c r="W19" s="227">
        <v>31715</v>
      </c>
      <c r="X19" s="227">
        <v>29619.5</v>
      </c>
      <c r="Y19" s="229">
        <v>1100</v>
      </c>
      <c r="Z19" s="227">
        <v>330</v>
      </c>
      <c r="AA19" s="227">
        <v>98925.9</v>
      </c>
      <c r="AB19" s="229">
        <v>176123.5</v>
      </c>
      <c r="AC19" s="227"/>
      <c r="AD19" s="227"/>
      <c r="AE19" s="227">
        <v>2170</v>
      </c>
      <c r="AF19" s="227">
        <v>2170</v>
      </c>
      <c r="AG19" s="227">
        <v>1050</v>
      </c>
      <c r="AH19" s="227">
        <v>1050</v>
      </c>
      <c r="AI19" s="229">
        <f t="shared" si="14"/>
        <v>164144.9</v>
      </c>
      <c r="AJ19" s="229">
        <f t="shared" si="14"/>
        <v>246033.40000000002</v>
      </c>
      <c r="AK19" s="193" t="s">
        <v>157</v>
      </c>
      <c r="AL19" s="225" t="s">
        <v>632</v>
      </c>
      <c r="AM19" s="227">
        <v>1400</v>
      </c>
      <c r="AN19" s="227">
        <v>1400</v>
      </c>
      <c r="AO19" s="227">
        <v>1000</v>
      </c>
      <c r="AP19" s="227">
        <v>854.2</v>
      </c>
      <c r="AQ19" s="230">
        <v>1100</v>
      </c>
      <c r="AR19" s="228">
        <v>1006</v>
      </c>
      <c r="AS19" s="227">
        <f t="shared" si="3"/>
        <v>3500</v>
      </c>
      <c r="AT19" s="227">
        <f t="shared" si="3"/>
        <v>3260.2</v>
      </c>
      <c r="AU19" s="227">
        <f t="shared" si="15"/>
        <v>167644.9</v>
      </c>
      <c r="AV19" s="227">
        <f t="shared" si="15"/>
        <v>249293.60000000003</v>
      </c>
      <c r="AW19" s="227">
        <f t="shared" si="8"/>
        <v>148.70336049590534</v>
      </c>
      <c r="AX19" s="226"/>
      <c r="AY19" s="226"/>
      <c r="AZ19" s="226"/>
      <c r="BA19" s="226"/>
      <c r="BB19" s="191" t="s">
        <v>157</v>
      </c>
      <c r="BC19" s="231" t="s">
        <v>632</v>
      </c>
      <c r="BD19" s="227"/>
      <c r="BE19" s="193"/>
      <c r="BF19" s="227"/>
      <c r="BG19" s="227"/>
      <c r="BH19" s="227"/>
      <c r="BI19" s="227"/>
      <c r="BJ19" s="227"/>
      <c r="BK19" s="227"/>
      <c r="BL19" s="193"/>
      <c r="BM19" s="193"/>
      <c r="BN19" s="232">
        <f t="shared" si="16"/>
        <v>0</v>
      </c>
      <c r="BO19" s="232">
        <f t="shared" si="16"/>
        <v>0</v>
      </c>
      <c r="BQ19" s="232">
        <f t="shared" si="17"/>
        <v>167644.9</v>
      </c>
      <c r="BR19" s="232">
        <f t="shared" si="17"/>
        <v>249293.60000000003</v>
      </c>
      <c r="BS19" s="234">
        <f t="shared" si="9"/>
        <v>148.70336049590534</v>
      </c>
      <c r="BT19" s="191" t="s">
        <v>157</v>
      </c>
      <c r="BU19" s="231" t="s">
        <v>632</v>
      </c>
      <c r="BV19" s="235">
        <v>2800</v>
      </c>
      <c r="BW19" s="232">
        <v>2150</v>
      </c>
      <c r="BX19" s="232">
        <v>2950</v>
      </c>
      <c r="BY19" s="236">
        <v>586.2</v>
      </c>
      <c r="BZ19" s="236"/>
      <c r="CA19" s="236"/>
      <c r="CB19" s="226"/>
      <c r="CC19" s="226"/>
      <c r="CD19" s="226">
        <v>890</v>
      </c>
      <c r="CE19" s="226">
        <v>860</v>
      </c>
      <c r="CF19" s="226">
        <f t="shared" si="10"/>
        <v>6640</v>
      </c>
      <c r="CG19" s="226">
        <f t="shared" si="10"/>
        <v>3596.2</v>
      </c>
      <c r="CH19" s="226">
        <f t="shared" si="18"/>
        <v>174284.9</v>
      </c>
      <c r="CI19" s="226">
        <f t="shared" si="18"/>
        <v>252889.80000000005</v>
      </c>
      <c r="CJ19" s="226">
        <f t="shared" si="11"/>
        <v>145.10138285072318</v>
      </c>
      <c r="CK19" s="226"/>
      <c r="CN19" s="226"/>
      <c r="CO19" s="226"/>
      <c r="CP19" s="193"/>
      <c r="CQ19" s="225"/>
      <c r="CR19" s="193"/>
      <c r="CS19" s="193"/>
      <c r="CT19" s="227"/>
      <c r="CU19" s="227"/>
      <c r="CV19" s="227"/>
      <c r="CW19" s="227"/>
      <c r="CX19" s="193"/>
      <c r="CY19" s="193"/>
      <c r="CZ19" s="227"/>
      <c r="DA19" s="227"/>
      <c r="DB19" s="227"/>
    </row>
    <row r="20" spans="1:106" ht="12">
      <c r="A20" s="193" t="s">
        <v>158</v>
      </c>
      <c r="B20" s="225" t="s">
        <v>633</v>
      </c>
      <c r="C20" s="226">
        <f t="shared" si="12"/>
        <v>26170</v>
      </c>
      <c r="D20" s="226">
        <f t="shared" si="12"/>
        <v>24850.7</v>
      </c>
      <c r="E20" s="226"/>
      <c r="F20" s="226"/>
      <c r="G20" s="226">
        <v>25650</v>
      </c>
      <c r="H20" s="226">
        <v>24796.7</v>
      </c>
      <c r="I20" s="226"/>
      <c r="J20" s="226"/>
      <c r="K20" s="226">
        <v>520</v>
      </c>
      <c r="L20" s="226">
        <v>54</v>
      </c>
      <c r="M20" s="226">
        <v>3652</v>
      </c>
      <c r="N20" s="226">
        <v>3810</v>
      </c>
      <c r="O20" s="226">
        <f t="shared" si="13"/>
        <v>24826</v>
      </c>
      <c r="P20" s="226">
        <f t="shared" si="13"/>
        <v>24632.6</v>
      </c>
      <c r="Q20" s="193" t="s">
        <v>158</v>
      </c>
      <c r="R20" s="589" t="s">
        <v>633</v>
      </c>
      <c r="S20" s="227">
        <v>1800</v>
      </c>
      <c r="T20" s="227">
        <v>1522.3</v>
      </c>
      <c r="U20" s="228">
        <v>2200</v>
      </c>
      <c r="V20" s="228">
        <v>7102.5</v>
      </c>
      <c r="W20" s="227">
        <v>15096</v>
      </c>
      <c r="X20" s="227">
        <v>11699.5</v>
      </c>
      <c r="Y20" s="227">
        <v>540</v>
      </c>
      <c r="Z20" s="227">
        <v>201.3</v>
      </c>
      <c r="AA20" s="227"/>
      <c r="AB20" s="229"/>
      <c r="AC20" s="227">
        <v>2220</v>
      </c>
      <c r="AD20" s="227">
        <v>2150</v>
      </c>
      <c r="AE20" s="227">
        <v>2020</v>
      </c>
      <c r="AF20" s="227">
        <v>1073.6</v>
      </c>
      <c r="AG20" s="227">
        <v>950</v>
      </c>
      <c r="AH20" s="227">
        <v>883.4</v>
      </c>
      <c r="AI20" s="229">
        <f t="shared" si="14"/>
        <v>54648</v>
      </c>
      <c r="AJ20" s="229">
        <f t="shared" si="14"/>
        <v>53293.3</v>
      </c>
      <c r="AK20" s="193" t="s">
        <v>158</v>
      </c>
      <c r="AL20" s="225" t="s">
        <v>633</v>
      </c>
      <c r="AM20" s="227">
        <v>900</v>
      </c>
      <c r="AN20" s="227">
        <v>2135.9</v>
      </c>
      <c r="AO20" s="227">
        <v>1200</v>
      </c>
      <c r="AP20" s="227">
        <v>890</v>
      </c>
      <c r="AQ20" s="230">
        <v>900</v>
      </c>
      <c r="AR20" s="228">
        <v>432.1</v>
      </c>
      <c r="AS20" s="227">
        <f t="shared" si="3"/>
        <v>3000</v>
      </c>
      <c r="AT20" s="227">
        <f t="shared" si="3"/>
        <v>3458</v>
      </c>
      <c r="AU20" s="227">
        <f t="shared" si="15"/>
        <v>57648</v>
      </c>
      <c r="AV20" s="227">
        <f t="shared" si="15"/>
        <v>56751.3</v>
      </c>
      <c r="AW20" s="227">
        <f t="shared" si="8"/>
        <v>98.44452539550376</v>
      </c>
      <c r="AX20" s="226"/>
      <c r="AY20" s="226"/>
      <c r="AZ20" s="226"/>
      <c r="BA20" s="226"/>
      <c r="BB20" s="191" t="s">
        <v>158</v>
      </c>
      <c r="BC20" s="231" t="s">
        <v>633</v>
      </c>
      <c r="BD20" s="227"/>
      <c r="BE20" s="193"/>
      <c r="BF20" s="227"/>
      <c r="BG20" s="227"/>
      <c r="BH20" s="184"/>
      <c r="BI20" s="184"/>
      <c r="BJ20" s="227"/>
      <c r="BK20" s="227"/>
      <c r="BL20" s="193"/>
      <c r="BM20" s="193"/>
      <c r="BN20" s="232">
        <f t="shared" si="16"/>
        <v>0</v>
      </c>
      <c r="BO20" s="232">
        <f t="shared" si="16"/>
        <v>0</v>
      </c>
      <c r="BQ20" s="232">
        <f t="shared" si="17"/>
        <v>57648</v>
      </c>
      <c r="BR20" s="232">
        <f t="shared" si="17"/>
        <v>56751.3</v>
      </c>
      <c r="BS20" s="234">
        <f t="shared" si="9"/>
        <v>98.44452539550376</v>
      </c>
      <c r="BT20" s="191" t="s">
        <v>158</v>
      </c>
      <c r="BU20" s="231" t="s">
        <v>633</v>
      </c>
      <c r="BV20" s="235">
        <v>3700</v>
      </c>
      <c r="BW20" s="232">
        <v>3710.9</v>
      </c>
      <c r="BX20" s="232">
        <v>3250</v>
      </c>
      <c r="BY20" s="236">
        <v>1203.4</v>
      </c>
      <c r="BZ20" s="236"/>
      <c r="CA20" s="236"/>
      <c r="CB20" s="226"/>
      <c r="CC20" s="226"/>
      <c r="CD20" s="226">
        <v>850</v>
      </c>
      <c r="CE20" s="226">
        <v>850</v>
      </c>
      <c r="CF20" s="226">
        <f t="shared" si="10"/>
        <v>7800</v>
      </c>
      <c r="CG20" s="226">
        <f t="shared" si="10"/>
        <v>5764.3</v>
      </c>
      <c r="CH20" s="226">
        <f t="shared" si="18"/>
        <v>65448</v>
      </c>
      <c r="CI20" s="226">
        <f t="shared" si="18"/>
        <v>62515.600000000006</v>
      </c>
      <c r="CJ20" s="226">
        <f t="shared" si="11"/>
        <v>95.51949639408386</v>
      </c>
      <c r="CK20" s="226"/>
      <c r="CN20" s="226"/>
      <c r="CO20" s="226"/>
      <c r="CP20" s="193"/>
      <c r="CQ20" s="225"/>
      <c r="CR20" s="193"/>
      <c r="CS20" s="193"/>
      <c r="CT20" s="227"/>
      <c r="CU20" s="227"/>
      <c r="CV20" s="227"/>
      <c r="CW20" s="227"/>
      <c r="CX20" s="193"/>
      <c r="CY20" s="193"/>
      <c r="CZ20" s="227"/>
      <c r="DA20" s="227"/>
      <c r="DB20" s="227"/>
    </row>
    <row r="21" spans="1:106" ht="12">
      <c r="A21" s="193"/>
      <c r="B21" s="225"/>
      <c r="C21" s="226"/>
      <c r="D21" s="226"/>
      <c r="E21" s="226"/>
      <c r="F21" s="226"/>
      <c r="G21" s="184"/>
      <c r="H21" s="227"/>
      <c r="I21" s="227"/>
      <c r="J21" s="227"/>
      <c r="K21" s="226"/>
      <c r="L21" s="184"/>
      <c r="M21" s="226"/>
      <c r="N21" s="184"/>
      <c r="O21" s="226"/>
      <c r="P21" s="226"/>
      <c r="Q21" s="193"/>
      <c r="R21" s="589"/>
      <c r="S21" s="227"/>
      <c r="T21" s="227"/>
      <c r="U21" s="204"/>
      <c r="V21" s="204"/>
      <c r="W21" s="227"/>
      <c r="X21" s="184"/>
      <c r="Y21" s="227"/>
      <c r="Z21" s="184"/>
      <c r="AA21" s="184"/>
      <c r="AB21" s="186"/>
      <c r="AC21" s="184"/>
      <c r="AD21" s="184"/>
      <c r="AE21" s="184"/>
      <c r="AF21" s="184"/>
      <c r="AG21" s="184"/>
      <c r="AH21" s="184"/>
      <c r="AI21" s="229"/>
      <c r="AJ21" s="229"/>
      <c r="AK21" s="193"/>
      <c r="AL21" s="225"/>
      <c r="AM21" s="184"/>
      <c r="AN21" s="184"/>
      <c r="AO21" s="184"/>
      <c r="AP21" s="227"/>
      <c r="AQ21" s="230"/>
      <c r="AR21" s="204"/>
      <c r="AS21" s="227"/>
      <c r="AT21" s="227"/>
      <c r="AU21" s="227"/>
      <c r="AV21" s="227"/>
      <c r="AW21" s="227"/>
      <c r="AX21" s="184"/>
      <c r="AY21" s="184"/>
      <c r="AZ21" s="226"/>
      <c r="BA21" s="184"/>
      <c r="BC21" s="231"/>
      <c r="BD21" s="227"/>
      <c r="BE21" s="193"/>
      <c r="BF21" s="184"/>
      <c r="BG21" s="184"/>
      <c r="BH21" s="227"/>
      <c r="BI21" s="227"/>
      <c r="BJ21" s="184"/>
      <c r="BK21" s="227"/>
      <c r="BL21" s="193"/>
      <c r="BM21" s="193"/>
      <c r="BN21" s="232"/>
      <c r="BO21" s="232"/>
      <c r="BQ21" s="232"/>
      <c r="BR21" s="232"/>
      <c r="BS21" s="234"/>
      <c r="BU21" s="231"/>
      <c r="BV21" s="235"/>
      <c r="BY21" s="236"/>
      <c r="BZ21" s="236"/>
      <c r="CA21" s="23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N21" s="226"/>
      <c r="CO21" s="184"/>
      <c r="CP21" s="193"/>
      <c r="CQ21" s="225"/>
      <c r="CR21" s="193"/>
      <c r="CS21" s="193"/>
      <c r="CT21" s="184"/>
      <c r="CU21" s="184"/>
      <c r="CV21" s="184"/>
      <c r="CW21" s="184"/>
      <c r="CX21" s="193"/>
      <c r="CY21" s="193"/>
      <c r="CZ21" s="227"/>
      <c r="DA21" s="227"/>
      <c r="DB21" s="227"/>
    </row>
    <row r="22" spans="1:106" ht="12">
      <c r="A22" s="193" t="s">
        <v>155</v>
      </c>
      <c r="B22" s="225" t="s">
        <v>634</v>
      </c>
      <c r="C22" s="226">
        <f aca="true" t="shared" si="19" ref="C22:D25">E22+G22+I22+K22</f>
        <v>23550</v>
      </c>
      <c r="D22" s="226">
        <f t="shared" si="19"/>
        <v>16508.1</v>
      </c>
      <c r="E22" s="226"/>
      <c r="F22" s="226"/>
      <c r="G22" s="226">
        <v>23000</v>
      </c>
      <c r="H22" s="226">
        <v>16494.1</v>
      </c>
      <c r="I22" s="226"/>
      <c r="J22" s="226"/>
      <c r="K22" s="226">
        <v>550</v>
      </c>
      <c r="L22" s="226">
        <v>14</v>
      </c>
      <c r="M22" s="226">
        <v>5040</v>
      </c>
      <c r="N22" s="226">
        <v>3006.5</v>
      </c>
      <c r="O22" s="226">
        <f aca="true" t="shared" si="20" ref="O22:P25">S22+U22+W22+Y22+AC22+AE22+AG22+AA22</f>
        <v>16430</v>
      </c>
      <c r="P22" s="226">
        <f t="shared" si="20"/>
        <v>19516.9</v>
      </c>
      <c r="Q22" s="193" t="s">
        <v>155</v>
      </c>
      <c r="R22" s="589" t="s">
        <v>634</v>
      </c>
      <c r="S22" s="227">
        <v>1900</v>
      </c>
      <c r="T22" s="227">
        <v>3073.9</v>
      </c>
      <c r="U22" s="228">
        <v>108.8</v>
      </c>
      <c r="V22" s="228">
        <v>1437.2</v>
      </c>
      <c r="W22" s="227">
        <v>9000</v>
      </c>
      <c r="X22" s="227">
        <v>11575.9</v>
      </c>
      <c r="Y22" s="227">
        <v>950</v>
      </c>
      <c r="Z22" s="227">
        <v>404</v>
      </c>
      <c r="AA22" s="227">
        <v>11.2</v>
      </c>
      <c r="AB22" s="229"/>
      <c r="AC22" s="227"/>
      <c r="AD22" s="227"/>
      <c r="AE22" s="227">
        <v>1860</v>
      </c>
      <c r="AF22" s="227"/>
      <c r="AG22" s="227">
        <v>2600</v>
      </c>
      <c r="AH22" s="227">
        <v>3025.9</v>
      </c>
      <c r="AI22" s="229">
        <f aca="true" t="shared" si="21" ref="AI22:AJ25">C22+M22+O22</f>
        <v>45020</v>
      </c>
      <c r="AJ22" s="229">
        <f t="shared" si="21"/>
        <v>39031.5</v>
      </c>
      <c r="AK22" s="193" t="s">
        <v>155</v>
      </c>
      <c r="AL22" s="225" t="s">
        <v>634</v>
      </c>
      <c r="AM22" s="227">
        <v>1100</v>
      </c>
      <c r="AN22" s="227">
        <v>1224.7</v>
      </c>
      <c r="AO22" s="227">
        <v>2260</v>
      </c>
      <c r="AP22" s="227">
        <v>2403</v>
      </c>
      <c r="AQ22" s="230">
        <v>1200</v>
      </c>
      <c r="AR22" s="228">
        <v>1691.8</v>
      </c>
      <c r="AS22" s="227">
        <f t="shared" si="3"/>
        <v>4560</v>
      </c>
      <c r="AT22" s="227">
        <f t="shared" si="3"/>
        <v>5319.5</v>
      </c>
      <c r="AU22" s="227">
        <f aca="true" t="shared" si="22" ref="AU22:AV25">AI22+AS22</f>
        <v>49580</v>
      </c>
      <c r="AV22" s="227">
        <f t="shared" si="22"/>
        <v>44351</v>
      </c>
      <c r="AW22" s="227">
        <f t="shared" si="8"/>
        <v>89.4534086325131</v>
      </c>
      <c r="AX22" s="226"/>
      <c r="AY22" s="226"/>
      <c r="AZ22" s="226"/>
      <c r="BA22" s="226"/>
      <c r="BB22" s="191" t="s">
        <v>155</v>
      </c>
      <c r="BC22" s="231" t="s">
        <v>634</v>
      </c>
      <c r="BD22" s="227"/>
      <c r="BE22" s="193"/>
      <c r="BF22" s="227"/>
      <c r="BG22" s="227"/>
      <c r="BH22" s="227"/>
      <c r="BI22" s="227"/>
      <c r="BJ22" s="227"/>
      <c r="BK22" s="227"/>
      <c r="BL22" s="193"/>
      <c r="BM22" s="193"/>
      <c r="BN22" s="232">
        <f>AX22+AZ22+BD22+BF22+BH22+BJ22+BL22</f>
        <v>0</v>
      </c>
      <c r="BO22" s="232">
        <f aca="true" t="shared" si="23" ref="BN22:BO25">AY22+BA22+BE22+BG22+BI22+BK22+BM22</f>
        <v>0</v>
      </c>
      <c r="BQ22" s="232">
        <f aca="true" t="shared" si="24" ref="BQ22:BR25">AU22+BN22</f>
        <v>49580</v>
      </c>
      <c r="BR22" s="232">
        <f t="shared" si="24"/>
        <v>44351</v>
      </c>
      <c r="BS22" s="234">
        <f t="shared" si="9"/>
        <v>89.4534086325131</v>
      </c>
      <c r="BT22" s="191" t="s">
        <v>155</v>
      </c>
      <c r="BU22" s="231" t="s">
        <v>634</v>
      </c>
      <c r="BV22" s="235">
        <v>3000</v>
      </c>
      <c r="BW22" s="232">
        <v>3402.7</v>
      </c>
      <c r="BX22" s="232">
        <v>3250</v>
      </c>
      <c r="BY22" s="236">
        <v>3004.2</v>
      </c>
      <c r="BZ22" s="236"/>
      <c r="CA22" s="236"/>
      <c r="CB22" s="226"/>
      <c r="CC22" s="226"/>
      <c r="CD22" s="226">
        <v>910</v>
      </c>
      <c r="CE22" s="226">
        <v>880</v>
      </c>
      <c r="CF22" s="226">
        <f t="shared" si="10"/>
        <v>7160</v>
      </c>
      <c r="CG22" s="226">
        <f t="shared" si="10"/>
        <v>7286.9</v>
      </c>
      <c r="CH22" s="226">
        <f aca="true" t="shared" si="25" ref="CH22:CI25">BQ22+CF22</f>
        <v>56740</v>
      </c>
      <c r="CI22" s="226">
        <f t="shared" si="25"/>
        <v>51637.9</v>
      </c>
      <c r="CJ22" s="226">
        <f t="shared" si="11"/>
        <v>91.0079309129362</v>
      </c>
      <c r="CK22" s="226"/>
      <c r="CN22" s="226"/>
      <c r="CO22" s="226"/>
      <c r="CP22" s="193"/>
      <c r="CQ22" s="225"/>
      <c r="CR22" s="193"/>
      <c r="CS22" s="193"/>
      <c r="CT22" s="227"/>
      <c r="CU22" s="227"/>
      <c r="CV22" s="227"/>
      <c r="CW22" s="227"/>
      <c r="CX22" s="193"/>
      <c r="CY22" s="193"/>
      <c r="CZ22" s="227"/>
      <c r="DA22" s="227"/>
      <c r="DB22" s="227"/>
    </row>
    <row r="23" spans="1:106" ht="12">
      <c r="A23" s="193" t="s">
        <v>156</v>
      </c>
      <c r="B23" s="225" t="s">
        <v>635</v>
      </c>
      <c r="C23" s="226">
        <f t="shared" si="19"/>
        <v>32040</v>
      </c>
      <c r="D23" s="226">
        <f t="shared" si="19"/>
        <v>20970.8</v>
      </c>
      <c r="E23" s="226"/>
      <c r="F23" s="226"/>
      <c r="G23" s="226">
        <v>31500</v>
      </c>
      <c r="H23" s="226">
        <v>20930.8</v>
      </c>
      <c r="I23" s="226"/>
      <c r="J23" s="226"/>
      <c r="K23" s="226">
        <v>540</v>
      </c>
      <c r="L23" s="226">
        <v>40</v>
      </c>
      <c r="M23" s="226">
        <v>5550</v>
      </c>
      <c r="N23" s="226">
        <v>1350</v>
      </c>
      <c r="O23" s="226">
        <f t="shared" si="20"/>
        <v>22785.3</v>
      </c>
      <c r="P23" s="226">
        <f t="shared" si="20"/>
        <v>20199.000000000004</v>
      </c>
      <c r="Q23" s="193" t="s">
        <v>156</v>
      </c>
      <c r="R23" s="589" t="s">
        <v>635</v>
      </c>
      <c r="S23" s="227">
        <v>2000</v>
      </c>
      <c r="T23" s="227">
        <v>2976.6</v>
      </c>
      <c r="U23" s="364">
        <v>3884</v>
      </c>
      <c r="V23" s="228">
        <v>4936.3</v>
      </c>
      <c r="W23" s="227">
        <v>8294.5</v>
      </c>
      <c r="X23" s="227">
        <v>11124.5</v>
      </c>
      <c r="Y23" s="227">
        <v>620</v>
      </c>
      <c r="Z23" s="227">
        <v>392</v>
      </c>
      <c r="AA23" s="227">
        <v>16.8</v>
      </c>
      <c r="AB23" s="229"/>
      <c r="AC23" s="227">
        <v>5000</v>
      </c>
      <c r="AD23" s="227">
        <v>124.7</v>
      </c>
      <c r="AE23" s="227">
        <v>2170</v>
      </c>
      <c r="AF23" s="227">
        <v>72</v>
      </c>
      <c r="AG23" s="227">
        <v>800</v>
      </c>
      <c r="AH23" s="227">
        <v>572.9</v>
      </c>
      <c r="AI23" s="229">
        <f t="shared" si="21"/>
        <v>60375.3</v>
      </c>
      <c r="AJ23" s="229">
        <f t="shared" si="21"/>
        <v>42519.8</v>
      </c>
      <c r="AK23" s="193" t="s">
        <v>156</v>
      </c>
      <c r="AL23" s="225" t="s">
        <v>635</v>
      </c>
      <c r="AM23" s="227">
        <v>1200</v>
      </c>
      <c r="AN23" s="227">
        <v>2319</v>
      </c>
      <c r="AO23" s="227">
        <v>150</v>
      </c>
      <c r="AP23" s="227">
        <v>100</v>
      </c>
      <c r="AQ23" s="230">
        <v>800</v>
      </c>
      <c r="AR23" s="228">
        <v>192</v>
      </c>
      <c r="AS23" s="227">
        <f t="shared" si="3"/>
        <v>2150</v>
      </c>
      <c r="AT23" s="227">
        <f t="shared" si="3"/>
        <v>2611</v>
      </c>
      <c r="AU23" s="227">
        <f t="shared" si="22"/>
        <v>62525.3</v>
      </c>
      <c r="AV23" s="227">
        <f t="shared" si="22"/>
        <v>45130.8</v>
      </c>
      <c r="AW23" s="227">
        <f t="shared" si="8"/>
        <v>72.18006151110032</v>
      </c>
      <c r="AX23" s="226"/>
      <c r="AY23" s="226"/>
      <c r="AZ23" s="227"/>
      <c r="BA23" s="226"/>
      <c r="BB23" s="191" t="s">
        <v>156</v>
      </c>
      <c r="BC23" s="231" t="s">
        <v>635</v>
      </c>
      <c r="BD23" s="227"/>
      <c r="BE23" s="193"/>
      <c r="BF23" s="227"/>
      <c r="BG23" s="227"/>
      <c r="BH23" s="227"/>
      <c r="BI23" s="227"/>
      <c r="BJ23" s="227"/>
      <c r="BK23" s="227"/>
      <c r="BL23" s="193"/>
      <c r="BM23" s="193"/>
      <c r="BN23" s="232">
        <f>AX23+AZ23+BD23+BF23+BH23+BJ23+BL23</f>
        <v>0</v>
      </c>
      <c r="BO23" s="232">
        <f t="shared" si="23"/>
        <v>0</v>
      </c>
      <c r="BQ23" s="232">
        <f t="shared" si="24"/>
        <v>62525.3</v>
      </c>
      <c r="BR23" s="232">
        <f t="shared" si="24"/>
        <v>45130.8</v>
      </c>
      <c r="BS23" s="234">
        <f t="shared" si="9"/>
        <v>72.18006151110032</v>
      </c>
      <c r="BT23" s="191" t="s">
        <v>156</v>
      </c>
      <c r="BU23" s="231" t="s">
        <v>635</v>
      </c>
      <c r="BV23" s="235">
        <v>3400</v>
      </c>
      <c r="BW23" s="232">
        <v>4974.1</v>
      </c>
      <c r="BX23" s="232">
        <v>4900</v>
      </c>
      <c r="BY23" s="236">
        <v>4819.8</v>
      </c>
      <c r="BZ23" s="236"/>
      <c r="CA23" s="236"/>
      <c r="CB23" s="226"/>
      <c r="CC23" s="226"/>
      <c r="CD23" s="226">
        <v>880</v>
      </c>
      <c r="CE23" s="226">
        <v>860</v>
      </c>
      <c r="CF23" s="226">
        <f t="shared" si="10"/>
        <v>9180</v>
      </c>
      <c r="CG23" s="226">
        <f t="shared" si="10"/>
        <v>10653.900000000001</v>
      </c>
      <c r="CH23" s="226">
        <f t="shared" si="25"/>
        <v>71705.3</v>
      </c>
      <c r="CI23" s="226">
        <f t="shared" si="25"/>
        <v>55784.700000000004</v>
      </c>
      <c r="CJ23" s="226">
        <f t="shared" si="11"/>
        <v>77.79717817232478</v>
      </c>
      <c r="CK23" s="226"/>
      <c r="CN23" s="227"/>
      <c r="CO23" s="226"/>
      <c r="CP23" s="193"/>
      <c r="CQ23" s="225"/>
      <c r="CR23" s="193"/>
      <c r="CS23" s="193"/>
      <c r="CT23" s="227"/>
      <c r="CU23" s="227"/>
      <c r="CV23" s="227"/>
      <c r="CW23" s="227"/>
      <c r="CX23" s="193"/>
      <c r="CY23" s="193"/>
      <c r="CZ23" s="227"/>
      <c r="DA23" s="227"/>
      <c r="DB23" s="227"/>
    </row>
    <row r="24" spans="1:106" ht="12">
      <c r="A24" s="193" t="s">
        <v>326</v>
      </c>
      <c r="B24" s="225" t="s">
        <v>636</v>
      </c>
      <c r="C24" s="226">
        <f t="shared" si="19"/>
        <v>23510</v>
      </c>
      <c r="D24" s="226">
        <f t="shared" si="19"/>
        <v>20086.9</v>
      </c>
      <c r="E24" s="226"/>
      <c r="F24" s="226"/>
      <c r="G24" s="226">
        <v>22960</v>
      </c>
      <c r="H24" s="226">
        <v>19926.9</v>
      </c>
      <c r="I24" s="226"/>
      <c r="J24" s="226"/>
      <c r="K24" s="226">
        <v>550</v>
      </c>
      <c r="L24" s="226">
        <v>160</v>
      </c>
      <c r="M24" s="226">
        <v>4180</v>
      </c>
      <c r="N24" s="226">
        <v>2130</v>
      </c>
      <c r="O24" s="226">
        <f t="shared" si="20"/>
        <v>9081.5</v>
      </c>
      <c r="P24" s="226">
        <f t="shared" si="20"/>
        <v>6050.9</v>
      </c>
      <c r="Q24" s="193" t="s">
        <v>326</v>
      </c>
      <c r="R24" s="589" t="s">
        <v>636</v>
      </c>
      <c r="S24" s="227">
        <v>1380</v>
      </c>
      <c r="T24" s="227">
        <v>1015.8</v>
      </c>
      <c r="U24" s="228">
        <v>360</v>
      </c>
      <c r="V24" s="228">
        <v>264</v>
      </c>
      <c r="W24" s="227">
        <v>3800</v>
      </c>
      <c r="X24" s="227">
        <v>2779.6</v>
      </c>
      <c r="Y24" s="227">
        <v>211.5</v>
      </c>
      <c r="Z24" s="227">
        <v>230</v>
      </c>
      <c r="AA24" s="227"/>
      <c r="AB24" s="229"/>
      <c r="AC24" s="227"/>
      <c r="AD24" s="227"/>
      <c r="AE24" s="229">
        <v>1600</v>
      </c>
      <c r="AF24" s="227">
        <v>568</v>
      </c>
      <c r="AG24" s="227">
        <v>1730</v>
      </c>
      <c r="AH24" s="227">
        <v>1193.5</v>
      </c>
      <c r="AI24" s="229">
        <f t="shared" si="21"/>
        <v>36771.5</v>
      </c>
      <c r="AJ24" s="229">
        <f t="shared" si="21"/>
        <v>28267.800000000003</v>
      </c>
      <c r="AK24" s="193" t="s">
        <v>326</v>
      </c>
      <c r="AL24" s="225" t="s">
        <v>636</v>
      </c>
      <c r="AM24" s="227">
        <v>1100</v>
      </c>
      <c r="AN24" s="227">
        <v>297.3</v>
      </c>
      <c r="AO24" s="227">
        <v>790</v>
      </c>
      <c r="AP24" s="227">
        <v>220</v>
      </c>
      <c r="AQ24" s="230">
        <v>830</v>
      </c>
      <c r="AR24" s="228">
        <v>44.7</v>
      </c>
      <c r="AS24" s="227">
        <f t="shared" si="3"/>
        <v>2720</v>
      </c>
      <c r="AT24" s="227">
        <f t="shared" si="3"/>
        <v>562</v>
      </c>
      <c r="AU24" s="227">
        <f t="shared" si="22"/>
        <v>39491.5</v>
      </c>
      <c r="AV24" s="227">
        <f t="shared" si="22"/>
        <v>28829.800000000003</v>
      </c>
      <c r="AW24" s="227">
        <f t="shared" si="8"/>
        <v>73.00254485142374</v>
      </c>
      <c r="AX24" s="226"/>
      <c r="AY24" s="226"/>
      <c r="AZ24" s="226"/>
      <c r="BA24" s="226"/>
      <c r="BB24" s="191" t="s">
        <v>326</v>
      </c>
      <c r="BC24" s="231" t="s">
        <v>636</v>
      </c>
      <c r="BD24" s="227"/>
      <c r="BE24" s="227"/>
      <c r="BF24" s="227"/>
      <c r="BG24" s="227"/>
      <c r="BH24" s="227"/>
      <c r="BI24" s="227"/>
      <c r="BJ24" s="227"/>
      <c r="BK24" s="227"/>
      <c r="BL24" s="193"/>
      <c r="BM24" s="193"/>
      <c r="BN24" s="232">
        <f>AX24+AZ24+BD24+BF24+BH24+BJ24+BL24</f>
        <v>0</v>
      </c>
      <c r="BO24" s="232">
        <f t="shared" si="23"/>
        <v>0</v>
      </c>
      <c r="BQ24" s="232">
        <f t="shared" si="24"/>
        <v>39491.5</v>
      </c>
      <c r="BR24" s="232">
        <f t="shared" si="24"/>
        <v>28829.800000000003</v>
      </c>
      <c r="BS24" s="234">
        <f t="shared" si="9"/>
        <v>73.00254485142374</v>
      </c>
      <c r="BT24" s="191" t="s">
        <v>326</v>
      </c>
      <c r="BU24" s="231" t="s">
        <v>636</v>
      </c>
      <c r="BV24" s="235">
        <v>2750</v>
      </c>
      <c r="BW24" s="232">
        <v>2780</v>
      </c>
      <c r="BX24" s="232">
        <v>2750</v>
      </c>
      <c r="BY24" s="236">
        <v>389.8</v>
      </c>
      <c r="BZ24" s="236"/>
      <c r="CA24" s="236"/>
      <c r="CB24" s="226"/>
      <c r="CC24" s="226"/>
      <c r="CD24" s="226">
        <v>860</v>
      </c>
      <c r="CE24" s="226">
        <v>850</v>
      </c>
      <c r="CF24" s="226">
        <f t="shared" si="10"/>
        <v>6360</v>
      </c>
      <c r="CG24" s="226">
        <f t="shared" si="10"/>
        <v>4019.8</v>
      </c>
      <c r="CH24" s="226">
        <f t="shared" si="25"/>
        <v>45851.5</v>
      </c>
      <c r="CI24" s="226">
        <f t="shared" si="25"/>
        <v>32849.600000000006</v>
      </c>
      <c r="CJ24" s="226">
        <f t="shared" si="11"/>
        <v>71.64345768404525</v>
      </c>
      <c r="CK24" s="226"/>
      <c r="CN24" s="226"/>
      <c r="CO24" s="226"/>
      <c r="CP24" s="193"/>
      <c r="CQ24" s="225"/>
      <c r="CR24" s="193"/>
      <c r="CS24" s="193"/>
      <c r="CT24" s="227"/>
      <c r="CU24" s="227"/>
      <c r="CV24" s="227"/>
      <c r="CW24" s="227"/>
      <c r="CX24" s="193"/>
      <c r="CY24" s="193"/>
      <c r="CZ24" s="227"/>
      <c r="DA24" s="227"/>
      <c r="DB24" s="227"/>
    </row>
    <row r="25" spans="1:106" ht="12">
      <c r="A25" s="193" t="s">
        <v>159</v>
      </c>
      <c r="B25" s="225" t="s">
        <v>637</v>
      </c>
      <c r="C25" s="226">
        <f t="shared" si="19"/>
        <v>22325</v>
      </c>
      <c r="D25" s="226">
        <f t="shared" si="19"/>
        <v>21232.2</v>
      </c>
      <c r="E25" s="226"/>
      <c r="F25" s="226"/>
      <c r="G25" s="226">
        <v>21525</v>
      </c>
      <c r="H25" s="226">
        <v>21232.2</v>
      </c>
      <c r="I25" s="226"/>
      <c r="J25" s="226"/>
      <c r="K25" s="226">
        <v>800</v>
      </c>
      <c r="L25" s="226"/>
      <c r="M25" s="226">
        <v>2790</v>
      </c>
      <c r="N25" s="226">
        <v>780</v>
      </c>
      <c r="O25" s="226">
        <f t="shared" si="20"/>
        <v>7993</v>
      </c>
      <c r="P25" s="226">
        <f t="shared" si="20"/>
        <v>6943.2</v>
      </c>
      <c r="Q25" s="193" t="s">
        <v>159</v>
      </c>
      <c r="R25" s="589" t="s">
        <v>637</v>
      </c>
      <c r="S25" s="227">
        <v>1650</v>
      </c>
      <c r="T25" s="227">
        <v>2094.3</v>
      </c>
      <c r="U25" s="228">
        <v>90</v>
      </c>
      <c r="V25" s="228">
        <v>20</v>
      </c>
      <c r="W25" s="227"/>
      <c r="X25" s="227"/>
      <c r="Y25" s="238">
        <v>2300</v>
      </c>
      <c r="Z25" s="238">
        <v>2895</v>
      </c>
      <c r="AA25" s="227"/>
      <c r="AB25" s="229"/>
      <c r="AC25" s="227"/>
      <c r="AD25" s="227"/>
      <c r="AE25" s="227">
        <v>1710</v>
      </c>
      <c r="AF25" s="227">
        <v>15.4</v>
      </c>
      <c r="AG25" s="227">
        <v>2243</v>
      </c>
      <c r="AH25" s="227">
        <v>1918.5</v>
      </c>
      <c r="AI25" s="229">
        <f t="shared" si="21"/>
        <v>33108</v>
      </c>
      <c r="AJ25" s="229">
        <f t="shared" si="21"/>
        <v>28955.4</v>
      </c>
      <c r="AK25" s="193" t="s">
        <v>159</v>
      </c>
      <c r="AL25" s="225" t="s">
        <v>637</v>
      </c>
      <c r="AM25" s="227">
        <v>1100</v>
      </c>
      <c r="AN25" s="227">
        <v>467.5</v>
      </c>
      <c r="AO25" s="227">
        <v>1050</v>
      </c>
      <c r="AP25" s="227">
        <v>728</v>
      </c>
      <c r="AQ25" s="230">
        <v>1375</v>
      </c>
      <c r="AR25" s="228">
        <v>1140.5</v>
      </c>
      <c r="AS25" s="227">
        <f t="shared" si="3"/>
        <v>3525</v>
      </c>
      <c r="AT25" s="227">
        <f t="shared" si="3"/>
        <v>2336</v>
      </c>
      <c r="AU25" s="227">
        <f t="shared" si="22"/>
        <v>36633</v>
      </c>
      <c r="AV25" s="227">
        <f t="shared" si="22"/>
        <v>31291.4</v>
      </c>
      <c r="AW25" s="227">
        <f t="shared" si="8"/>
        <v>85.41861163431878</v>
      </c>
      <c r="AX25" s="226"/>
      <c r="AY25" s="226"/>
      <c r="AZ25" s="226"/>
      <c r="BA25" s="226"/>
      <c r="BB25" s="191" t="s">
        <v>159</v>
      </c>
      <c r="BC25" s="231" t="s">
        <v>637</v>
      </c>
      <c r="BD25" s="227"/>
      <c r="BE25" s="227"/>
      <c r="BF25" s="227"/>
      <c r="BG25" s="227"/>
      <c r="BH25" s="184"/>
      <c r="BI25" s="184"/>
      <c r="BJ25" s="227"/>
      <c r="BK25" s="227"/>
      <c r="BL25" s="193"/>
      <c r="BM25" s="193"/>
      <c r="BN25" s="232">
        <f t="shared" si="23"/>
        <v>0</v>
      </c>
      <c r="BO25" s="232">
        <f t="shared" si="23"/>
        <v>0</v>
      </c>
      <c r="BQ25" s="232">
        <f t="shared" si="24"/>
        <v>36633</v>
      </c>
      <c r="BR25" s="232">
        <f t="shared" si="24"/>
        <v>31291.4</v>
      </c>
      <c r="BS25" s="234">
        <f t="shared" si="9"/>
        <v>85.41861163431878</v>
      </c>
      <c r="BT25" s="191" t="s">
        <v>159</v>
      </c>
      <c r="BU25" s="231" t="s">
        <v>637</v>
      </c>
      <c r="BV25" s="235">
        <v>4200</v>
      </c>
      <c r="BW25" s="232">
        <v>6347.9</v>
      </c>
      <c r="BX25" s="232">
        <v>3600</v>
      </c>
      <c r="BY25" s="236">
        <v>2876.4</v>
      </c>
      <c r="BZ25" s="236"/>
      <c r="CA25" s="236"/>
      <c r="CB25" s="226"/>
      <c r="CC25" s="226"/>
      <c r="CD25" s="226">
        <v>885</v>
      </c>
      <c r="CE25" s="226">
        <v>860</v>
      </c>
      <c r="CF25" s="226">
        <f t="shared" si="10"/>
        <v>8685</v>
      </c>
      <c r="CG25" s="226">
        <f t="shared" si="10"/>
        <v>10084.3</v>
      </c>
      <c r="CH25" s="226">
        <f t="shared" si="25"/>
        <v>45318</v>
      </c>
      <c r="CI25" s="226">
        <f t="shared" si="25"/>
        <v>41375.7</v>
      </c>
      <c r="CJ25" s="226">
        <f t="shared" si="11"/>
        <v>91.30080762610882</v>
      </c>
      <c r="CK25" s="226"/>
      <c r="CN25" s="226"/>
      <c r="CO25" s="226"/>
      <c r="CP25" s="193"/>
      <c r="CQ25" s="225"/>
      <c r="CR25" s="193"/>
      <c r="CS25" s="193"/>
      <c r="CT25" s="227"/>
      <c r="CU25" s="227"/>
      <c r="CV25" s="227"/>
      <c r="CW25" s="227"/>
      <c r="CX25" s="193"/>
      <c r="CY25" s="193"/>
      <c r="CZ25" s="227"/>
      <c r="DA25" s="227"/>
      <c r="DB25" s="227"/>
    </row>
    <row r="26" spans="1:106" ht="12">
      <c r="A26" s="193"/>
      <c r="B26" s="225"/>
      <c r="C26" s="226"/>
      <c r="D26" s="226"/>
      <c r="E26" s="226"/>
      <c r="F26" s="226"/>
      <c r="G26" s="184"/>
      <c r="H26" s="184"/>
      <c r="I26" s="184"/>
      <c r="J26" s="184"/>
      <c r="K26" s="226"/>
      <c r="L26" s="184"/>
      <c r="M26" s="226"/>
      <c r="N26" s="184"/>
      <c r="O26" s="226"/>
      <c r="P26" s="226"/>
      <c r="Q26" s="193"/>
      <c r="R26" s="589"/>
      <c r="S26" s="227"/>
      <c r="T26" s="227"/>
      <c r="U26" s="204"/>
      <c r="V26" s="204"/>
      <c r="W26" s="227"/>
      <c r="X26" s="184"/>
      <c r="Y26" s="227"/>
      <c r="Z26" s="184"/>
      <c r="AA26" s="184"/>
      <c r="AB26" s="186"/>
      <c r="AC26" s="184"/>
      <c r="AD26" s="184"/>
      <c r="AE26" s="184"/>
      <c r="AF26" s="184"/>
      <c r="AG26" s="184"/>
      <c r="AH26" s="184"/>
      <c r="AI26" s="229"/>
      <c r="AJ26" s="229"/>
      <c r="AK26" s="193"/>
      <c r="AL26" s="225"/>
      <c r="AM26" s="184"/>
      <c r="AN26" s="184"/>
      <c r="AO26" s="184"/>
      <c r="AP26" s="227"/>
      <c r="AQ26" s="230"/>
      <c r="AR26" s="204"/>
      <c r="AS26" s="227"/>
      <c r="AT26" s="227"/>
      <c r="AU26" s="227"/>
      <c r="AV26" s="227"/>
      <c r="AW26" s="227"/>
      <c r="AX26" s="184"/>
      <c r="AY26" s="184"/>
      <c r="AZ26" s="226"/>
      <c r="BA26" s="184"/>
      <c r="BC26" s="231"/>
      <c r="BD26" s="227"/>
      <c r="BE26" s="227"/>
      <c r="BF26" s="184"/>
      <c r="BG26" s="184"/>
      <c r="BH26" s="227"/>
      <c r="BI26" s="227"/>
      <c r="BJ26" s="184"/>
      <c r="BK26" s="227"/>
      <c r="BL26" s="193"/>
      <c r="BM26" s="193"/>
      <c r="BN26" s="232"/>
      <c r="BO26" s="232"/>
      <c r="BQ26" s="232"/>
      <c r="BR26" s="232"/>
      <c r="BS26" s="234"/>
      <c r="BU26" s="231"/>
      <c r="BV26" s="235"/>
      <c r="BX26" s="232"/>
      <c r="BY26" s="236"/>
      <c r="BZ26" s="236"/>
      <c r="CA26" s="23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N26" s="226"/>
      <c r="CO26" s="184"/>
      <c r="CP26" s="193"/>
      <c r="CQ26" s="225"/>
      <c r="CR26" s="193"/>
      <c r="CS26" s="193"/>
      <c r="CT26" s="184"/>
      <c r="CU26" s="184"/>
      <c r="CV26" s="184"/>
      <c r="CW26" s="184"/>
      <c r="CX26" s="193"/>
      <c r="CY26" s="193"/>
      <c r="CZ26" s="227"/>
      <c r="DA26" s="227"/>
      <c r="DB26" s="227"/>
    </row>
    <row r="27" spans="1:106" ht="12">
      <c r="A27" s="193" t="s">
        <v>160</v>
      </c>
      <c r="B27" s="225" t="s">
        <v>638</v>
      </c>
      <c r="C27" s="226">
        <f aca="true" t="shared" si="26" ref="C27:D30">E27+G27+I27+K27</f>
        <v>10555.3</v>
      </c>
      <c r="D27" s="226">
        <f t="shared" si="26"/>
        <v>17959.2</v>
      </c>
      <c r="E27" s="226"/>
      <c r="F27" s="226"/>
      <c r="G27" s="226">
        <v>10005.3</v>
      </c>
      <c r="H27" s="226">
        <v>17959.2</v>
      </c>
      <c r="I27" s="226"/>
      <c r="J27" s="226"/>
      <c r="K27" s="226">
        <v>550</v>
      </c>
      <c r="L27" s="226"/>
      <c r="M27" s="226">
        <v>3840</v>
      </c>
      <c r="N27" s="226">
        <v>3150</v>
      </c>
      <c r="O27" s="226">
        <f aca="true" t="shared" si="27" ref="O27:P30">S27+U27+W27+Y27+AC27+AE27+AG27+AA27</f>
        <v>7870.9</v>
      </c>
      <c r="P27" s="226">
        <f t="shared" si="27"/>
        <v>5230.5</v>
      </c>
      <c r="Q27" s="193" t="s">
        <v>160</v>
      </c>
      <c r="R27" s="589" t="s">
        <v>638</v>
      </c>
      <c r="S27" s="227">
        <v>2550</v>
      </c>
      <c r="T27" s="227">
        <v>3058.5</v>
      </c>
      <c r="U27" s="228">
        <v>1680</v>
      </c>
      <c r="V27" s="228">
        <v>724</v>
      </c>
      <c r="W27" s="227"/>
      <c r="X27" s="227"/>
      <c r="Y27" s="227">
        <v>10</v>
      </c>
      <c r="Z27" s="227"/>
      <c r="AA27" s="227"/>
      <c r="AB27" s="229"/>
      <c r="AC27" s="227"/>
      <c r="AD27" s="227"/>
      <c r="AE27" s="227">
        <v>920</v>
      </c>
      <c r="AF27" s="227"/>
      <c r="AG27" s="227">
        <v>2710.9</v>
      </c>
      <c r="AH27" s="227">
        <v>1448</v>
      </c>
      <c r="AI27" s="229">
        <f aca="true" t="shared" si="28" ref="AI27:AJ30">C27+M27+O27</f>
        <v>22266.199999999997</v>
      </c>
      <c r="AJ27" s="229">
        <f t="shared" si="28"/>
        <v>26339.7</v>
      </c>
      <c r="AK27" s="193" t="s">
        <v>160</v>
      </c>
      <c r="AL27" s="225" t="s">
        <v>638</v>
      </c>
      <c r="AM27" s="227">
        <v>1100</v>
      </c>
      <c r="AN27" s="227"/>
      <c r="AO27" s="227">
        <v>450</v>
      </c>
      <c r="AP27" s="227">
        <v>869.4</v>
      </c>
      <c r="AQ27" s="230">
        <v>900</v>
      </c>
      <c r="AR27" s="228">
        <v>300</v>
      </c>
      <c r="AS27" s="227">
        <f t="shared" si="3"/>
        <v>2450</v>
      </c>
      <c r="AT27" s="227">
        <f t="shared" si="3"/>
        <v>1169.4</v>
      </c>
      <c r="AU27" s="227">
        <f aca="true" t="shared" si="29" ref="AU27:AV30">AI27+AS27</f>
        <v>24716.199999999997</v>
      </c>
      <c r="AV27" s="227">
        <f t="shared" si="29"/>
        <v>27509.100000000002</v>
      </c>
      <c r="AW27" s="227">
        <f t="shared" si="8"/>
        <v>111.29987619456068</v>
      </c>
      <c r="AX27" s="226"/>
      <c r="AY27" s="226"/>
      <c r="AZ27" s="226"/>
      <c r="BA27" s="226"/>
      <c r="BB27" s="191" t="s">
        <v>160</v>
      </c>
      <c r="BC27" s="231" t="s">
        <v>638</v>
      </c>
      <c r="BD27" s="227"/>
      <c r="BE27" s="227"/>
      <c r="BF27" s="227"/>
      <c r="BG27" s="227"/>
      <c r="BH27" s="227"/>
      <c r="BI27" s="227"/>
      <c r="BJ27" s="227"/>
      <c r="BK27" s="227"/>
      <c r="BL27" s="193"/>
      <c r="BM27" s="193"/>
      <c r="BN27" s="232">
        <f aca="true" t="shared" si="30" ref="BN27:BO30">AX27+AZ27+BD27+BF27+BH27+BJ27+BL27</f>
        <v>0</v>
      </c>
      <c r="BO27" s="232">
        <f t="shared" si="30"/>
        <v>0</v>
      </c>
      <c r="BQ27" s="232">
        <f aca="true" t="shared" si="31" ref="BQ27:BR30">AU27+BN27</f>
        <v>24716.199999999997</v>
      </c>
      <c r="BR27" s="232">
        <f t="shared" si="31"/>
        <v>27509.100000000002</v>
      </c>
      <c r="BS27" s="234">
        <f t="shared" si="9"/>
        <v>111.29987619456068</v>
      </c>
      <c r="BT27" s="191" t="s">
        <v>160</v>
      </c>
      <c r="BU27" s="231" t="s">
        <v>638</v>
      </c>
      <c r="BV27" s="235">
        <v>3250</v>
      </c>
      <c r="BW27" s="232">
        <v>1204.1</v>
      </c>
      <c r="BX27" s="232">
        <v>3000</v>
      </c>
      <c r="BY27" s="236">
        <v>1854.6</v>
      </c>
      <c r="BZ27" s="236"/>
      <c r="CA27" s="236"/>
      <c r="CB27" s="226"/>
      <c r="CC27" s="226"/>
      <c r="CD27" s="226">
        <v>950</v>
      </c>
      <c r="CE27" s="226">
        <v>930</v>
      </c>
      <c r="CF27" s="226">
        <f t="shared" si="10"/>
        <v>7200</v>
      </c>
      <c r="CG27" s="226">
        <f t="shared" si="10"/>
        <v>3988.7</v>
      </c>
      <c r="CH27" s="226">
        <f aca="true" t="shared" si="32" ref="CH27:CI30">BQ27+CF27</f>
        <v>31916.199999999997</v>
      </c>
      <c r="CI27" s="226">
        <f t="shared" si="32"/>
        <v>31497.800000000003</v>
      </c>
      <c r="CJ27" s="226">
        <f t="shared" si="11"/>
        <v>98.68906699419105</v>
      </c>
      <c r="CK27" s="226"/>
      <c r="CN27" s="226"/>
      <c r="CO27" s="226"/>
      <c r="CP27" s="193"/>
      <c r="CQ27" s="225"/>
      <c r="CR27" s="193"/>
      <c r="CS27" s="193"/>
      <c r="CT27" s="227"/>
      <c r="CU27" s="227"/>
      <c r="CV27" s="227"/>
      <c r="CW27" s="227"/>
      <c r="CX27" s="193"/>
      <c r="CY27" s="193"/>
      <c r="CZ27" s="227"/>
      <c r="DA27" s="227"/>
      <c r="DB27" s="227"/>
    </row>
    <row r="28" spans="1:106" ht="12">
      <c r="A28" s="193" t="s">
        <v>161</v>
      </c>
      <c r="B28" s="225" t="s">
        <v>639</v>
      </c>
      <c r="C28" s="226">
        <f t="shared" si="26"/>
        <v>24850</v>
      </c>
      <c r="D28" s="226">
        <f t="shared" si="26"/>
        <v>22244.7</v>
      </c>
      <c r="E28" s="226"/>
      <c r="F28" s="226"/>
      <c r="G28" s="226">
        <v>24300</v>
      </c>
      <c r="H28" s="226">
        <v>21934.7</v>
      </c>
      <c r="I28" s="226"/>
      <c r="J28" s="226"/>
      <c r="K28" s="226">
        <v>550</v>
      </c>
      <c r="L28" s="226">
        <v>310</v>
      </c>
      <c r="M28" s="226">
        <v>3000</v>
      </c>
      <c r="N28" s="226">
        <v>1920</v>
      </c>
      <c r="O28" s="226">
        <f t="shared" si="27"/>
        <v>149148.9</v>
      </c>
      <c r="P28" s="226">
        <f t="shared" si="27"/>
        <v>335712.7</v>
      </c>
      <c r="Q28" s="193" t="s">
        <v>161</v>
      </c>
      <c r="R28" s="589" t="s">
        <v>639</v>
      </c>
      <c r="S28" s="227">
        <v>2700</v>
      </c>
      <c r="T28" s="227">
        <v>6581</v>
      </c>
      <c r="U28" s="364">
        <v>1920</v>
      </c>
      <c r="V28" s="364">
        <v>11230.2</v>
      </c>
      <c r="W28" s="227">
        <v>16500</v>
      </c>
      <c r="X28" s="227">
        <v>10755.5</v>
      </c>
      <c r="Y28" s="227">
        <v>340</v>
      </c>
      <c r="Z28" s="227"/>
      <c r="AA28" s="229">
        <v>122804.9</v>
      </c>
      <c r="AB28" s="229">
        <v>304000</v>
      </c>
      <c r="AC28" s="227">
        <v>1000</v>
      </c>
      <c r="AD28" s="227">
        <v>1460</v>
      </c>
      <c r="AE28" s="227">
        <v>2170</v>
      </c>
      <c r="AF28" s="227">
        <v>471</v>
      </c>
      <c r="AG28" s="227">
        <v>1714</v>
      </c>
      <c r="AH28" s="227">
        <v>1215</v>
      </c>
      <c r="AI28" s="229">
        <f t="shared" si="28"/>
        <v>176998.9</v>
      </c>
      <c r="AJ28" s="229">
        <f t="shared" si="28"/>
        <v>359877.4</v>
      </c>
      <c r="AK28" s="193" t="s">
        <v>161</v>
      </c>
      <c r="AL28" s="225" t="s">
        <v>639</v>
      </c>
      <c r="AM28" s="227">
        <v>1100</v>
      </c>
      <c r="AN28" s="227">
        <v>418.8</v>
      </c>
      <c r="AO28" s="227">
        <v>955</v>
      </c>
      <c r="AP28" s="227">
        <v>554.9</v>
      </c>
      <c r="AQ28" s="230">
        <v>900</v>
      </c>
      <c r="AR28" s="228">
        <v>2170.4</v>
      </c>
      <c r="AS28" s="227">
        <f t="shared" si="3"/>
        <v>2955</v>
      </c>
      <c r="AT28" s="227">
        <f t="shared" si="3"/>
        <v>3144.1000000000004</v>
      </c>
      <c r="AU28" s="227">
        <f t="shared" si="29"/>
        <v>179953.9</v>
      </c>
      <c r="AV28" s="227">
        <f t="shared" si="29"/>
        <v>363021.5</v>
      </c>
      <c r="AW28" s="227">
        <f t="shared" si="8"/>
        <v>201.73027647636422</v>
      </c>
      <c r="AX28" s="226"/>
      <c r="AY28" s="226"/>
      <c r="AZ28" s="227"/>
      <c r="BA28" s="226"/>
      <c r="BB28" s="191" t="s">
        <v>161</v>
      </c>
      <c r="BC28" s="231" t="s">
        <v>639</v>
      </c>
      <c r="BD28" s="227"/>
      <c r="BE28" s="227"/>
      <c r="BF28" s="227"/>
      <c r="BG28" s="227"/>
      <c r="BH28" s="227"/>
      <c r="BI28" s="227"/>
      <c r="BJ28" s="227"/>
      <c r="BK28" s="227"/>
      <c r="BL28" s="193"/>
      <c r="BM28" s="193"/>
      <c r="BN28" s="232">
        <f t="shared" si="30"/>
        <v>0</v>
      </c>
      <c r="BO28" s="232">
        <f t="shared" si="30"/>
        <v>0</v>
      </c>
      <c r="BQ28" s="232">
        <f t="shared" si="31"/>
        <v>179953.9</v>
      </c>
      <c r="BR28" s="232">
        <f t="shared" si="31"/>
        <v>363021.5</v>
      </c>
      <c r="BS28" s="234">
        <f t="shared" si="9"/>
        <v>201.73027647636422</v>
      </c>
      <c r="BT28" s="191" t="s">
        <v>161</v>
      </c>
      <c r="BU28" s="231" t="s">
        <v>639</v>
      </c>
      <c r="BV28" s="235">
        <v>3250</v>
      </c>
      <c r="BW28" s="232">
        <v>3271.9</v>
      </c>
      <c r="BX28" s="232">
        <v>3400</v>
      </c>
      <c r="BY28" s="236">
        <v>1720.3</v>
      </c>
      <c r="BZ28" s="236"/>
      <c r="CA28" s="236"/>
      <c r="CB28" s="226"/>
      <c r="CC28" s="226"/>
      <c r="CD28" s="226">
        <v>840</v>
      </c>
      <c r="CE28" s="226">
        <v>910</v>
      </c>
      <c r="CF28" s="226">
        <f t="shared" si="10"/>
        <v>7490</v>
      </c>
      <c r="CG28" s="226">
        <f t="shared" si="10"/>
        <v>5902.2</v>
      </c>
      <c r="CH28" s="226">
        <f t="shared" si="32"/>
        <v>187443.9</v>
      </c>
      <c r="CI28" s="226">
        <f t="shared" si="32"/>
        <v>368923.7</v>
      </c>
      <c r="CJ28" s="226">
        <f t="shared" si="11"/>
        <v>196.8181946705121</v>
      </c>
      <c r="CK28" s="226"/>
      <c r="CN28" s="227"/>
      <c r="CO28" s="226"/>
      <c r="CP28" s="193"/>
      <c r="CQ28" s="225"/>
      <c r="CR28" s="193"/>
      <c r="CS28" s="193"/>
      <c r="CT28" s="227"/>
      <c r="CU28" s="227"/>
      <c r="CV28" s="227"/>
      <c r="CW28" s="227"/>
      <c r="CX28" s="193"/>
      <c r="CY28" s="193"/>
      <c r="CZ28" s="227"/>
      <c r="DA28" s="227"/>
      <c r="DB28" s="227"/>
    </row>
    <row r="29" spans="1:106" ht="11.25" customHeight="1">
      <c r="A29" s="193" t="s">
        <v>162</v>
      </c>
      <c r="B29" s="225" t="s">
        <v>640</v>
      </c>
      <c r="C29" s="226">
        <f t="shared" si="26"/>
        <v>20550</v>
      </c>
      <c r="D29" s="226">
        <f t="shared" si="26"/>
        <v>27296.5</v>
      </c>
      <c r="E29" s="226"/>
      <c r="F29" s="226"/>
      <c r="G29" s="226">
        <v>20000</v>
      </c>
      <c r="H29" s="226">
        <v>26465.5</v>
      </c>
      <c r="I29" s="226"/>
      <c r="J29" s="226"/>
      <c r="K29" s="226">
        <v>550</v>
      </c>
      <c r="L29" s="226">
        <v>831</v>
      </c>
      <c r="M29" s="226">
        <v>3275</v>
      </c>
      <c r="N29" s="226">
        <v>1830</v>
      </c>
      <c r="O29" s="226">
        <f t="shared" si="27"/>
        <v>190287.8</v>
      </c>
      <c r="P29" s="226">
        <f t="shared" si="27"/>
        <v>413870.7</v>
      </c>
      <c r="Q29" s="193" t="s">
        <v>162</v>
      </c>
      <c r="R29" s="589" t="s">
        <v>640</v>
      </c>
      <c r="S29" s="227">
        <v>2750</v>
      </c>
      <c r="T29" s="227">
        <v>4098</v>
      </c>
      <c r="U29" s="228">
        <v>1750</v>
      </c>
      <c r="V29" s="228">
        <v>2042</v>
      </c>
      <c r="W29" s="227">
        <v>34000</v>
      </c>
      <c r="X29" s="227">
        <v>33588.8</v>
      </c>
      <c r="Y29" s="229">
        <v>1000</v>
      </c>
      <c r="Z29" s="227">
        <v>840</v>
      </c>
      <c r="AA29" s="229">
        <v>123664.8</v>
      </c>
      <c r="AB29" s="229">
        <v>329320</v>
      </c>
      <c r="AC29" s="229">
        <v>14650</v>
      </c>
      <c r="AD29" s="227">
        <v>15577.5</v>
      </c>
      <c r="AE29" s="227">
        <v>2320</v>
      </c>
      <c r="AF29" s="227">
        <v>36.4</v>
      </c>
      <c r="AG29" s="229">
        <v>10153</v>
      </c>
      <c r="AH29" s="229">
        <v>28368</v>
      </c>
      <c r="AI29" s="229">
        <f t="shared" si="28"/>
        <v>214112.8</v>
      </c>
      <c r="AJ29" s="229">
        <f t="shared" si="28"/>
        <v>442997.2</v>
      </c>
      <c r="AK29" s="193" t="s">
        <v>162</v>
      </c>
      <c r="AL29" s="225" t="s">
        <v>640</v>
      </c>
      <c r="AM29" s="227">
        <v>1320</v>
      </c>
      <c r="AN29" s="227">
        <v>9.6</v>
      </c>
      <c r="AO29" s="227">
        <v>1320</v>
      </c>
      <c r="AP29" s="227">
        <v>622</v>
      </c>
      <c r="AQ29" s="230">
        <v>1375</v>
      </c>
      <c r="AR29" s="228">
        <v>528.6</v>
      </c>
      <c r="AS29" s="227">
        <f t="shared" si="3"/>
        <v>4015</v>
      </c>
      <c r="AT29" s="227">
        <f t="shared" si="3"/>
        <v>1160.2</v>
      </c>
      <c r="AU29" s="227">
        <f t="shared" si="29"/>
        <v>218127.8</v>
      </c>
      <c r="AV29" s="227">
        <f t="shared" si="29"/>
        <v>444157.4</v>
      </c>
      <c r="AW29" s="227">
        <f t="shared" si="8"/>
        <v>203.6225552176293</v>
      </c>
      <c r="AX29" s="226"/>
      <c r="AY29" s="226"/>
      <c r="AZ29" s="226"/>
      <c r="BA29" s="226"/>
      <c r="BB29" s="191" t="s">
        <v>162</v>
      </c>
      <c r="BC29" s="231" t="s">
        <v>640</v>
      </c>
      <c r="BD29" s="227"/>
      <c r="BE29" s="227"/>
      <c r="BF29" s="227"/>
      <c r="BG29" s="227"/>
      <c r="BH29" s="227"/>
      <c r="BI29" s="227"/>
      <c r="BJ29" s="227"/>
      <c r="BK29" s="227"/>
      <c r="BL29" s="193"/>
      <c r="BM29" s="193"/>
      <c r="BN29" s="232">
        <f t="shared" si="30"/>
        <v>0</v>
      </c>
      <c r="BO29" s="232">
        <f t="shared" si="30"/>
        <v>0</v>
      </c>
      <c r="BQ29" s="232">
        <f t="shared" si="31"/>
        <v>218127.8</v>
      </c>
      <c r="BR29" s="232">
        <f t="shared" si="31"/>
        <v>444157.4</v>
      </c>
      <c r="BS29" s="234">
        <f t="shared" si="9"/>
        <v>203.6225552176293</v>
      </c>
      <c r="BT29" s="191" t="s">
        <v>162</v>
      </c>
      <c r="BU29" s="231" t="s">
        <v>640</v>
      </c>
      <c r="BV29" s="235">
        <v>4850</v>
      </c>
      <c r="BW29" s="232">
        <v>10629.3</v>
      </c>
      <c r="BX29" s="232">
        <v>6400</v>
      </c>
      <c r="BY29" s="236">
        <v>12905.2</v>
      </c>
      <c r="BZ29" s="236"/>
      <c r="CA29" s="236"/>
      <c r="CB29" s="226"/>
      <c r="CC29" s="226"/>
      <c r="CD29" s="226">
        <v>1035</v>
      </c>
      <c r="CE29" s="226">
        <v>1025</v>
      </c>
      <c r="CF29" s="226">
        <f t="shared" si="10"/>
        <v>12285</v>
      </c>
      <c r="CG29" s="226">
        <f t="shared" si="10"/>
        <v>24559.5</v>
      </c>
      <c r="CH29" s="226">
        <f t="shared" si="32"/>
        <v>230412.8</v>
      </c>
      <c r="CI29" s="226">
        <f t="shared" si="32"/>
        <v>468716.9</v>
      </c>
      <c r="CJ29" s="226">
        <f t="shared" si="11"/>
        <v>203.42485313315927</v>
      </c>
      <c r="CK29" s="226"/>
      <c r="CN29" s="226"/>
      <c r="CO29" s="226"/>
      <c r="CP29" s="193"/>
      <c r="CQ29" s="225"/>
      <c r="CR29" s="193"/>
      <c r="CS29" s="193"/>
      <c r="CT29" s="227"/>
      <c r="CU29" s="227"/>
      <c r="CV29" s="227"/>
      <c r="CW29" s="227"/>
      <c r="CX29" s="193"/>
      <c r="CY29" s="193"/>
      <c r="CZ29" s="227"/>
      <c r="DA29" s="227"/>
      <c r="DB29" s="227"/>
    </row>
    <row r="30" spans="1:106" ht="12">
      <c r="A30" s="193" t="s">
        <v>163</v>
      </c>
      <c r="B30" s="225" t="s">
        <v>641</v>
      </c>
      <c r="C30" s="226">
        <f t="shared" si="26"/>
        <v>12200</v>
      </c>
      <c r="D30" s="226">
        <f t="shared" si="26"/>
        <v>12674.9</v>
      </c>
      <c r="E30" s="226"/>
      <c r="F30" s="226"/>
      <c r="G30" s="226">
        <v>12200</v>
      </c>
      <c r="H30" s="226">
        <v>12644.9</v>
      </c>
      <c r="I30" s="226"/>
      <c r="J30" s="226"/>
      <c r="K30" s="226"/>
      <c r="L30" s="226">
        <v>30</v>
      </c>
      <c r="M30" s="226">
        <v>1860</v>
      </c>
      <c r="N30" s="226">
        <v>1490</v>
      </c>
      <c r="O30" s="226">
        <f t="shared" si="27"/>
        <v>19325</v>
      </c>
      <c r="P30" s="226">
        <f t="shared" si="27"/>
        <v>17981</v>
      </c>
      <c r="Q30" s="193" t="s">
        <v>163</v>
      </c>
      <c r="R30" s="589" t="s">
        <v>641</v>
      </c>
      <c r="S30" s="227">
        <v>2475</v>
      </c>
      <c r="T30" s="227">
        <v>4317.4</v>
      </c>
      <c r="U30" s="228"/>
      <c r="V30" s="228"/>
      <c r="W30" s="227">
        <v>13000</v>
      </c>
      <c r="X30" s="227">
        <v>8369.2</v>
      </c>
      <c r="Y30" s="227"/>
      <c r="Z30" s="227"/>
      <c r="AA30" s="227">
        <v>40</v>
      </c>
      <c r="AB30" s="229">
        <v>525</v>
      </c>
      <c r="AC30" s="227">
        <v>2000</v>
      </c>
      <c r="AD30" s="227">
        <v>2154.8</v>
      </c>
      <c r="AE30" s="227">
        <v>310</v>
      </c>
      <c r="AF30" s="227">
        <v>83</v>
      </c>
      <c r="AG30" s="227">
        <v>1500</v>
      </c>
      <c r="AH30" s="227">
        <v>2531.6</v>
      </c>
      <c r="AI30" s="229">
        <f t="shared" si="28"/>
        <v>33385</v>
      </c>
      <c r="AJ30" s="229">
        <f t="shared" si="28"/>
        <v>32145.9</v>
      </c>
      <c r="AK30" s="193" t="s">
        <v>163</v>
      </c>
      <c r="AL30" s="225" t="s">
        <v>641</v>
      </c>
      <c r="AM30" s="227">
        <v>1000</v>
      </c>
      <c r="AN30" s="227">
        <v>925.2</v>
      </c>
      <c r="AO30" s="229">
        <v>15086</v>
      </c>
      <c r="AP30" s="229">
        <v>16708.2</v>
      </c>
      <c r="AQ30" s="230">
        <v>850</v>
      </c>
      <c r="AR30" s="228">
        <v>1190.7</v>
      </c>
      <c r="AS30" s="227">
        <f t="shared" si="3"/>
        <v>16936</v>
      </c>
      <c r="AT30" s="227">
        <f t="shared" si="3"/>
        <v>18824.100000000002</v>
      </c>
      <c r="AU30" s="227">
        <f t="shared" si="29"/>
        <v>50321</v>
      </c>
      <c r="AV30" s="227">
        <f t="shared" si="29"/>
        <v>50970</v>
      </c>
      <c r="AW30" s="227">
        <f t="shared" si="8"/>
        <v>101.28971999761531</v>
      </c>
      <c r="AX30" s="226"/>
      <c r="AY30" s="226"/>
      <c r="AZ30" s="226"/>
      <c r="BA30" s="226"/>
      <c r="BB30" s="191" t="s">
        <v>163</v>
      </c>
      <c r="BC30" s="231" t="s">
        <v>641</v>
      </c>
      <c r="BD30" s="227"/>
      <c r="BE30" s="227"/>
      <c r="BF30" s="227"/>
      <c r="BG30" s="227"/>
      <c r="BH30" s="184"/>
      <c r="BI30" s="184"/>
      <c r="BJ30" s="227"/>
      <c r="BK30" s="227"/>
      <c r="BL30" s="193"/>
      <c r="BM30" s="193"/>
      <c r="BN30" s="232">
        <f t="shared" si="30"/>
        <v>0</v>
      </c>
      <c r="BO30" s="232">
        <f t="shared" si="30"/>
        <v>0</v>
      </c>
      <c r="BQ30" s="232">
        <f t="shared" si="31"/>
        <v>50321</v>
      </c>
      <c r="BR30" s="232">
        <f t="shared" si="31"/>
        <v>50970</v>
      </c>
      <c r="BS30" s="234">
        <f t="shared" si="9"/>
        <v>101.28971999761531</v>
      </c>
      <c r="BT30" s="191" t="s">
        <v>163</v>
      </c>
      <c r="BU30" s="231" t="s">
        <v>641</v>
      </c>
      <c r="BV30" s="235">
        <v>4500</v>
      </c>
      <c r="BW30" s="232">
        <v>3898.6</v>
      </c>
      <c r="BX30" s="232">
        <v>4500</v>
      </c>
      <c r="BY30" s="236">
        <v>957.5</v>
      </c>
      <c r="BZ30" s="236"/>
      <c r="CA30" s="236"/>
      <c r="CB30" s="226"/>
      <c r="CC30" s="226"/>
      <c r="CD30" s="226">
        <v>1035</v>
      </c>
      <c r="CE30" s="226">
        <v>1022</v>
      </c>
      <c r="CF30" s="226">
        <f t="shared" si="10"/>
        <v>10035</v>
      </c>
      <c r="CG30" s="226">
        <f t="shared" si="10"/>
        <v>5878.1</v>
      </c>
      <c r="CH30" s="226">
        <f t="shared" si="32"/>
        <v>60356</v>
      </c>
      <c r="CI30" s="226">
        <f t="shared" si="32"/>
        <v>56848.1</v>
      </c>
      <c r="CJ30" s="226">
        <f t="shared" si="11"/>
        <v>94.18798462456094</v>
      </c>
      <c r="CK30" s="226"/>
      <c r="CN30" s="226"/>
      <c r="CO30" s="226"/>
      <c r="CP30" s="193"/>
      <c r="CQ30" s="225"/>
      <c r="CR30" s="193"/>
      <c r="CS30" s="193"/>
      <c r="CT30" s="227"/>
      <c r="CU30" s="227"/>
      <c r="CV30" s="227"/>
      <c r="CW30" s="227"/>
      <c r="CX30" s="193"/>
      <c r="CY30" s="193"/>
      <c r="CZ30" s="227"/>
      <c r="DA30" s="227"/>
      <c r="DB30" s="227"/>
    </row>
    <row r="31" spans="1:106" ht="12">
      <c r="A31" s="193"/>
      <c r="B31" s="225"/>
      <c r="C31" s="226"/>
      <c r="D31" s="226"/>
      <c r="E31" s="226"/>
      <c r="F31" s="226"/>
      <c r="G31" s="184"/>
      <c r="H31" s="184"/>
      <c r="I31" s="184"/>
      <c r="J31" s="184"/>
      <c r="K31" s="226"/>
      <c r="L31" s="184"/>
      <c r="M31" s="226"/>
      <c r="N31" s="184"/>
      <c r="O31" s="226"/>
      <c r="P31" s="226"/>
      <c r="Q31" s="193"/>
      <c r="R31" s="589"/>
      <c r="S31" s="227"/>
      <c r="T31" s="227"/>
      <c r="U31" s="204"/>
      <c r="V31" s="204"/>
      <c r="W31" s="227"/>
      <c r="X31" s="184"/>
      <c r="Y31" s="227"/>
      <c r="Z31" s="184"/>
      <c r="AA31" s="184"/>
      <c r="AB31" s="186"/>
      <c r="AC31" s="184"/>
      <c r="AD31" s="184"/>
      <c r="AE31" s="184"/>
      <c r="AF31" s="184"/>
      <c r="AG31" s="184"/>
      <c r="AH31" s="184"/>
      <c r="AI31" s="229"/>
      <c r="AJ31" s="229"/>
      <c r="AK31" s="193"/>
      <c r="AL31" s="225"/>
      <c r="AM31" s="184"/>
      <c r="AN31" s="184"/>
      <c r="AO31" s="184"/>
      <c r="AP31" s="227"/>
      <c r="AQ31" s="230"/>
      <c r="AR31" s="204"/>
      <c r="AS31" s="227"/>
      <c r="AT31" s="227"/>
      <c r="AU31" s="227"/>
      <c r="AV31" s="227"/>
      <c r="AW31" s="227"/>
      <c r="AX31" s="184"/>
      <c r="AY31" s="184"/>
      <c r="AZ31" s="226"/>
      <c r="BA31" s="184"/>
      <c r="BC31" s="231"/>
      <c r="BD31" s="227"/>
      <c r="BE31" s="227"/>
      <c r="BF31" s="184"/>
      <c r="BG31" s="184"/>
      <c r="BH31" s="227"/>
      <c r="BI31" s="227"/>
      <c r="BJ31" s="184"/>
      <c r="BK31" s="227"/>
      <c r="BL31" s="193"/>
      <c r="BM31" s="193"/>
      <c r="BN31" s="232"/>
      <c r="BO31" s="232"/>
      <c r="BQ31" s="232"/>
      <c r="BR31" s="232"/>
      <c r="BS31" s="234"/>
      <c r="BU31" s="231"/>
      <c r="BV31" s="235"/>
      <c r="BY31" s="236"/>
      <c r="BZ31" s="236"/>
      <c r="CA31" s="23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N31" s="226"/>
      <c r="CO31" s="184"/>
      <c r="CP31" s="193"/>
      <c r="CQ31" s="225"/>
      <c r="CR31" s="193"/>
      <c r="CS31" s="193"/>
      <c r="CT31" s="184"/>
      <c r="CU31" s="184"/>
      <c r="CV31" s="184"/>
      <c r="CW31" s="184"/>
      <c r="CX31" s="193"/>
      <c r="CY31" s="193"/>
      <c r="CZ31" s="227"/>
      <c r="DA31" s="227"/>
      <c r="DB31" s="227"/>
    </row>
    <row r="32" spans="1:106" ht="12">
      <c r="A32" s="193" t="s">
        <v>164</v>
      </c>
      <c r="B32" s="225" t="s">
        <v>642</v>
      </c>
      <c r="C32" s="226">
        <f aca="true" t="shared" si="33" ref="C32:D36">E32+G32+I32+K32</f>
        <v>6853</v>
      </c>
      <c r="D32" s="226">
        <f t="shared" si="33"/>
        <v>3802.1</v>
      </c>
      <c r="E32" s="226"/>
      <c r="F32" s="226"/>
      <c r="G32" s="226">
        <v>6325</v>
      </c>
      <c r="H32" s="226">
        <v>3782.1</v>
      </c>
      <c r="I32" s="226"/>
      <c r="J32" s="226"/>
      <c r="K32" s="226">
        <v>528</v>
      </c>
      <c r="L32" s="226">
        <v>20</v>
      </c>
      <c r="M32" s="226">
        <v>2960</v>
      </c>
      <c r="N32" s="226">
        <v>1170</v>
      </c>
      <c r="O32" s="226">
        <f aca="true" t="shared" si="34" ref="O32:P35">S32+U32+W32+Y32+AC32+AE32+AG32+AA32</f>
        <v>173031.8</v>
      </c>
      <c r="P32" s="226">
        <f t="shared" si="34"/>
        <v>201884.8</v>
      </c>
      <c r="Q32" s="193" t="s">
        <v>164</v>
      </c>
      <c r="R32" s="589" t="s">
        <v>642</v>
      </c>
      <c r="S32" s="227">
        <v>2750</v>
      </c>
      <c r="T32" s="227">
        <v>2251.9</v>
      </c>
      <c r="U32" s="364">
        <v>2560</v>
      </c>
      <c r="V32" s="228">
        <v>5940</v>
      </c>
      <c r="W32" s="227">
        <v>40440</v>
      </c>
      <c r="X32" s="227">
        <v>19708.2</v>
      </c>
      <c r="Y32" s="229">
        <v>1095</v>
      </c>
      <c r="Z32" s="227"/>
      <c r="AA32" s="229">
        <v>120563.8</v>
      </c>
      <c r="AB32" s="229">
        <v>172309.8</v>
      </c>
      <c r="AC32" s="227"/>
      <c r="AD32" s="227"/>
      <c r="AE32" s="227">
        <v>4488</v>
      </c>
      <c r="AF32" s="227">
        <v>1204</v>
      </c>
      <c r="AG32" s="227">
        <v>1135</v>
      </c>
      <c r="AH32" s="227">
        <v>470.9</v>
      </c>
      <c r="AI32" s="229">
        <f aca="true" t="shared" si="35" ref="AI32:AJ36">C32+M32+O32</f>
        <v>182844.8</v>
      </c>
      <c r="AJ32" s="229">
        <f t="shared" si="35"/>
        <v>206856.9</v>
      </c>
      <c r="AK32" s="193" t="s">
        <v>164</v>
      </c>
      <c r="AL32" s="225" t="s">
        <v>642</v>
      </c>
      <c r="AM32" s="227">
        <v>932</v>
      </c>
      <c r="AN32" s="227">
        <v>15</v>
      </c>
      <c r="AO32" s="227">
        <v>250</v>
      </c>
      <c r="AP32" s="227">
        <v>840</v>
      </c>
      <c r="AQ32" s="230">
        <v>500</v>
      </c>
      <c r="AR32" s="228">
        <v>66.6</v>
      </c>
      <c r="AS32" s="227">
        <f t="shared" si="3"/>
        <v>1682</v>
      </c>
      <c r="AT32" s="227">
        <f t="shared" si="3"/>
        <v>921.6</v>
      </c>
      <c r="AU32" s="227">
        <f aca="true" t="shared" si="36" ref="AU32:AV36">AI32+AS32</f>
        <v>184526.8</v>
      </c>
      <c r="AV32" s="227">
        <f t="shared" si="36"/>
        <v>207778.5</v>
      </c>
      <c r="AW32" s="227">
        <f t="shared" si="8"/>
        <v>112.60071707741099</v>
      </c>
      <c r="AX32" s="226"/>
      <c r="AY32" s="226"/>
      <c r="AZ32" s="226"/>
      <c r="BA32" s="226"/>
      <c r="BB32" s="191" t="s">
        <v>164</v>
      </c>
      <c r="BC32" s="231" t="s">
        <v>642</v>
      </c>
      <c r="BD32" s="227"/>
      <c r="BE32" s="227"/>
      <c r="BF32" s="227"/>
      <c r="BG32" s="227"/>
      <c r="BH32" s="227"/>
      <c r="BI32" s="227"/>
      <c r="BJ32" s="227"/>
      <c r="BK32" s="227"/>
      <c r="BL32" s="193"/>
      <c r="BM32" s="193"/>
      <c r="BN32" s="232">
        <f aca="true" t="shared" si="37" ref="BN32:BO35">AX32+AZ32+BD32+BF32+BH32+BJ32+BL32</f>
        <v>0</v>
      </c>
      <c r="BO32" s="232">
        <f t="shared" si="37"/>
        <v>0</v>
      </c>
      <c r="BQ32" s="232">
        <f aca="true" t="shared" si="38" ref="BQ32:BR36">AU32+BN32</f>
        <v>184526.8</v>
      </c>
      <c r="BR32" s="232">
        <f t="shared" si="38"/>
        <v>207778.5</v>
      </c>
      <c r="BS32" s="234">
        <f t="shared" si="9"/>
        <v>112.60071707741099</v>
      </c>
      <c r="BT32" s="191" t="s">
        <v>164</v>
      </c>
      <c r="BU32" s="231" t="s">
        <v>642</v>
      </c>
      <c r="BV32" s="235">
        <v>2650</v>
      </c>
      <c r="BW32" s="232">
        <v>2244.1</v>
      </c>
      <c r="BX32" s="232">
        <v>1600</v>
      </c>
      <c r="BY32" s="236">
        <v>1866.8</v>
      </c>
      <c r="BZ32" s="236"/>
      <c r="CA32" s="236"/>
      <c r="CB32" s="226"/>
      <c r="CC32" s="226"/>
      <c r="CD32" s="226">
        <v>810</v>
      </c>
      <c r="CE32" s="226">
        <v>800</v>
      </c>
      <c r="CF32" s="226">
        <f t="shared" si="10"/>
        <v>5060</v>
      </c>
      <c r="CG32" s="226">
        <f t="shared" si="10"/>
        <v>4910.9</v>
      </c>
      <c r="CH32" s="226">
        <f aca="true" t="shared" si="39" ref="CH32:CI35">BQ32+CF32</f>
        <v>189586.8</v>
      </c>
      <c r="CI32" s="226">
        <f t="shared" si="39"/>
        <v>212689.4</v>
      </c>
      <c r="CJ32" s="237">
        <f t="shared" si="11"/>
        <v>112.18576398778819</v>
      </c>
      <c r="CK32" s="226"/>
      <c r="CN32" s="226"/>
      <c r="CO32" s="226"/>
      <c r="CP32" s="193"/>
      <c r="CQ32" s="225"/>
      <c r="CR32" s="193"/>
      <c r="CS32" s="193"/>
      <c r="CT32" s="227"/>
      <c r="CU32" s="227"/>
      <c r="CV32" s="227"/>
      <c r="CW32" s="227"/>
      <c r="CX32" s="193"/>
      <c r="CY32" s="193"/>
      <c r="CZ32" s="227"/>
      <c r="DA32" s="227"/>
      <c r="DB32" s="227"/>
    </row>
    <row r="33" spans="1:106" ht="12">
      <c r="A33" s="193" t="s">
        <v>165</v>
      </c>
      <c r="B33" s="225" t="s">
        <v>643</v>
      </c>
      <c r="C33" s="226">
        <f t="shared" si="33"/>
        <v>160809.8</v>
      </c>
      <c r="D33" s="226">
        <f t="shared" si="33"/>
        <v>246574</v>
      </c>
      <c r="E33" s="226"/>
      <c r="F33" s="226"/>
      <c r="G33" s="226">
        <v>125279.8</v>
      </c>
      <c r="H33" s="226">
        <v>167017.4</v>
      </c>
      <c r="I33" s="226"/>
      <c r="J33" s="226"/>
      <c r="K33" s="226">
        <v>35530</v>
      </c>
      <c r="L33" s="226">
        <v>79556.6</v>
      </c>
      <c r="M33" s="226">
        <v>8190</v>
      </c>
      <c r="N33" s="226">
        <v>6514</v>
      </c>
      <c r="O33" s="226">
        <f t="shared" si="34"/>
        <v>251570</v>
      </c>
      <c r="P33" s="226">
        <f t="shared" si="34"/>
        <v>282964.9</v>
      </c>
      <c r="Q33" s="193" t="s">
        <v>165</v>
      </c>
      <c r="R33" s="589" t="s">
        <v>643</v>
      </c>
      <c r="S33" s="227">
        <v>13860</v>
      </c>
      <c r="T33" s="227">
        <v>24264.3</v>
      </c>
      <c r="U33" s="650">
        <v>11572</v>
      </c>
      <c r="V33" s="364">
        <v>29245.3</v>
      </c>
      <c r="W33" s="227"/>
      <c r="X33" s="227"/>
      <c r="Y33" s="227"/>
      <c r="Z33" s="227"/>
      <c r="AA33" s="238">
        <v>174438</v>
      </c>
      <c r="AB33" s="229">
        <v>187800</v>
      </c>
      <c r="AC33" s="227"/>
      <c r="AD33" s="227"/>
      <c r="AE33" s="227">
        <v>1760</v>
      </c>
      <c r="AF33" s="227">
        <v>253.9</v>
      </c>
      <c r="AG33" s="229">
        <v>49940</v>
      </c>
      <c r="AH33" s="229">
        <v>41401.4</v>
      </c>
      <c r="AI33" s="229">
        <f t="shared" si="35"/>
        <v>420569.8</v>
      </c>
      <c r="AJ33" s="238">
        <f t="shared" si="35"/>
        <v>536052.9</v>
      </c>
      <c r="AK33" s="193" t="s">
        <v>165</v>
      </c>
      <c r="AL33" s="225" t="s">
        <v>643</v>
      </c>
      <c r="AM33" s="227">
        <v>1210</v>
      </c>
      <c r="AN33" s="227">
        <v>70</v>
      </c>
      <c r="AO33" s="227">
        <v>3440</v>
      </c>
      <c r="AP33" s="227">
        <v>430</v>
      </c>
      <c r="AQ33" s="230">
        <v>1375</v>
      </c>
      <c r="AR33" s="228">
        <v>2845.9</v>
      </c>
      <c r="AS33" s="227">
        <f t="shared" si="3"/>
        <v>6025</v>
      </c>
      <c r="AT33" s="227">
        <f t="shared" si="3"/>
        <v>3345.9</v>
      </c>
      <c r="AU33" s="227">
        <f t="shared" si="36"/>
        <v>426594.8</v>
      </c>
      <c r="AV33" s="227">
        <f t="shared" si="36"/>
        <v>539398.8</v>
      </c>
      <c r="AW33" s="227">
        <f t="shared" si="8"/>
        <v>126.44289147453276</v>
      </c>
      <c r="AX33" s="226"/>
      <c r="AY33" s="226"/>
      <c r="AZ33" s="227"/>
      <c r="BA33" s="226"/>
      <c r="BB33" s="191" t="s">
        <v>165</v>
      </c>
      <c r="BC33" s="231" t="s">
        <v>643</v>
      </c>
      <c r="BD33" s="227"/>
      <c r="BE33" s="227"/>
      <c r="BF33" s="227"/>
      <c r="BG33" s="227"/>
      <c r="BH33" s="227"/>
      <c r="BI33" s="227"/>
      <c r="BJ33" s="227"/>
      <c r="BK33" s="227"/>
      <c r="BL33" s="193"/>
      <c r="BM33" s="193"/>
      <c r="BN33" s="232">
        <f t="shared" si="37"/>
        <v>0</v>
      </c>
      <c r="BO33" s="232">
        <f t="shared" si="37"/>
        <v>0</v>
      </c>
      <c r="BQ33" s="232">
        <f t="shared" si="38"/>
        <v>426594.8</v>
      </c>
      <c r="BR33" s="232">
        <f t="shared" si="38"/>
        <v>539398.8</v>
      </c>
      <c r="BS33" s="234">
        <f t="shared" si="9"/>
        <v>126.44289147453276</v>
      </c>
      <c r="BT33" s="191" t="s">
        <v>165</v>
      </c>
      <c r="BU33" s="231" t="s">
        <v>643</v>
      </c>
      <c r="BV33" s="235"/>
      <c r="BX33" s="232">
        <v>4800</v>
      </c>
      <c r="BY33" s="236">
        <v>4611.9</v>
      </c>
      <c r="BZ33" s="236"/>
      <c r="CA33" s="236"/>
      <c r="CB33" s="226"/>
      <c r="CC33" s="226"/>
      <c r="CD33" s="226">
        <v>2516.2</v>
      </c>
      <c r="CE33" s="226">
        <v>2728.5</v>
      </c>
      <c r="CF33" s="226">
        <f t="shared" si="10"/>
        <v>7316.2</v>
      </c>
      <c r="CG33" s="226">
        <f t="shared" si="10"/>
        <v>7340.4</v>
      </c>
      <c r="CH33" s="226">
        <f t="shared" si="39"/>
        <v>433911</v>
      </c>
      <c r="CI33" s="226">
        <f t="shared" si="39"/>
        <v>546739.2000000001</v>
      </c>
      <c r="CJ33" s="226">
        <f t="shared" si="11"/>
        <v>126.00261343916151</v>
      </c>
      <c r="CK33" s="226"/>
      <c r="CN33" s="227"/>
      <c r="CO33" s="226"/>
      <c r="CP33" s="193"/>
      <c r="CQ33" s="225"/>
      <c r="CR33" s="193"/>
      <c r="CS33" s="193"/>
      <c r="CT33" s="227"/>
      <c r="CU33" s="227"/>
      <c r="CV33" s="227"/>
      <c r="CW33" s="227"/>
      <c r="CX33" s="193"/>
      <c r="CY33" s="193"/>
      <c r="CZ33" s="227"/>
      <c r="DA33" s="227"/>
      <c r="DB33" s="227"/>
    </row>
    <row r="34" spans="1:106" ht="12">
      <c r="A34" s="193" t="s">
        <v>166</v>
      </c>
      <c r="B34" s="225" t="s">
        <v>644</v>
      </c>
      <c r="C34" s="226">
        <f t="shared" si="33"/>
        <v>11158.5</v>
      </c>
      <c r="D34" s="226">
        <f t="shared" si="33"/>
        <v>11484.7</v>
      </c>
      <c r="E34" s="226"/>
      <c r="F34" s="226"/>
      <c r="G34" s="226">
        <v>10588.5</v>
      </c>
      <c r="H34" s="226">
        <v>11484.7</v>
      </c>
      <c r="I34" s="226"/>
      <c r="J34" s="226"/>
      <c r="K34" s="226">
        <v>570</v>
      </c>
      <c r="L34" s="226"/>
      <c r="M34" s="226">
        <v>5400</v>
      </c>
      <c r="N34" s="226">
        <v>1901</v>
      </c>
      <c r="O34" s="226">
        <f t="shared" si="34"/>
        <v>11206.9</v>
      </c>
      <c r="P34" s="226">
        <f t="shared" si="34"/>
        <v>10473.1</v>
      </c>
      <c r="Q34" s="193" t="s">
        <v>166</v>
      </c>
      <c r="R34" s="589" t="s">
        <v>644</v>
      </c>
      <c r="S34" s="227">
        <v>1192</v>
      </c>
      <c r="T34" s="227">
        <v>1107.3</v>
      </c>
      <c r="U34" s="228">
        <v>326.4</v>
      </c>
      <c r="V34" s="228">
        <v>774.8</v>
      </c>
      <c r="W34" s="227">
        <v>5324</v>
      </c>
      <c r="X34" s="227">
        <v>5042</v>
      </c>
      <c r="Y34" s="227">
        <v>340</v>
      </c>
      <c r="Z34" s="227"/>
      <c r="AA34" s="238"/>
      <c r="AB34" s="229"/>
      <c r="AC34" s="227"/>
      <c r="AD34" s="227"/>
      <c r="AE34" s="227">
        <v>2127</v>
      </c>
      <c r="AF34" s="227">
        <v>2320</v>
      </c>
      <c r="AG34" s="227">
        <v>1897.5</v>
      </c>
      <c r="AH34" s="227">
        <v>1229</v>
      </c>
      <c r="AI34" s="229">
        <f t="shared" si="35"/>
        <v>27765.4</v>
      </c>
      <c r="AJ34" s="229">
        <f t="shared" si="35"/>
        <v>23858.800000000003</v>
      </c>
      <c r="AK34" s="193" t="s">
        <v>166</v>
      </c>
      <c r="AL34" s="225" t="s">
        <v>644</v>
      </c>
      <c r="AM34" s="227">
        <v>1100</v>
      </c>
      <c r="AN34" s="227">
        <v>1885.4</v>
      </c>
      <c r="AO34" s="227">
        <v>370</v>
      </c>
      <c r="AP34" s="227">
        <v>325</v>
      </c>
      <c r="AQ34" s="230">
        <v>890</v>
      </c>
      <c r="AR34" s="228">
        <v>562.6</v>
      </c>
      <c r="AS34" s="227">
        <f t="shared" si="3"/>
        <v>2360</v>
      </c>
      <c r="AT34" s="227">
        <f t="shared" si="3"/>
        <v>2773</v>
      </c>
      <c r="AU34" s="227">
        <f t="shared" si="36"/>
        <v>30125.4</v>
      </c>
      <c r="AV34" s="227">
        <f t="shared" si="36"/>
        <v>26631.800000000003</v>
      </c>
      <c r="AW34" s="227">
        <f t="shared" si="8"/>
        <v>88.40314153505017</v>
      </c>
      <c r="AX34" s="226"/>
      <c r="AY34" s="226"/>
      <c r="AZ34" s="226"/>
      <c r="BA34" s="226"/>
      <c r="BB34" s="191" t="s">
        <v>166</v>
      </c>
      <c r="BC34" s="231" t="s">
        <v>644</v>
      </c>
      <c r="BD34" s="227"/>
      <c r="BE34" s="227"/>
      <c r="BF34" s="227"/>
      <c r="BG34" s="227"/>
      <c r="BH34" s="227"/>
      <c r="BI34" s="227"/>
      <c r="BJ34" s="227"/>
      <c r="BK34" s="227"/>
      <c r="BL34" s="193"/>
      <c r="BM34" s="193"/>
      <c r="BN34" s="232">
        <f t="shared" si="37"/>
        <v>0</v>
      </c>
      <c r="BO34" s="232">
        <f t="shared" si="37"/>
        <v>0</v>
      </c>
      <c r="BQ34" s="232">
        <f t="shared" si="38"/>
        <v>30125.4</v>
      </c>
      <c r="BR34" s="232">
        <f t="shared" si="38"/>
        <v>26631.800000000003</v>
      </c>
      <c r="BS34" s="234">
        <f t="shared" si="9"/>
        <v>88.40314153505017</v>
      </c>
      <c r="BT34" s="191" t="s">
        <v>166</v>
      </c>
      <c r="BU34" s="231" t="s">
        <v>644</v>
      </c>
      <c r="BV34" s="235">
        <v>2900</v>
      </c>
      <c r="BW34" s="232">
        <v>2318.6</v>
      </c>
      <c r="BX34" s="232">
        <v>1650</v>
      </c>
      <c r="BY34" s="191">
        <v>720.3</v>
      </c>
      <c r="CB34" s="226"/>
      <c r="CC34" s="226"/>
      <c r="CD34" s="226">
        <v>780</v>
      </c>
      <c r="CE34" s="226">
        <v>760</v>
      </c>
      <c r="CF34" s="226">
        <f t="shared" si="10"/>
        <v>5330</v>
      </c>
      <c r="CG34" s="226">
        <f t="shared" si="10"/>
        <v>3798.8999999999996</v>
      </c>
      <c r="CH34" s="226">
        <f t="shared" si="39"/>
        <v>35455.4</v>
      </c>
      <c r="CI34" s="226">
        <f t="shared" si="39"/>
        <v>30430.700000000004</v>
      </c>
      <c r="CJ34" s="226">
        <f t="shared" si="11"/>
        <v>85.82811080963691</v>
      </c>
      <c r="CK34" s="226"/>
      <c r="CN34" s="226"/>
      <c r="CO34" s="226"/>
      <c r="CP34" s="193"/>
      <c r="CQ34" s="225"/>
      <c r="CR34" s="193"/>
      <c r="CS34" s="193"/>
      <c r="CT34" s="227"/>
      <c r="CU34" s="227"/>
      <c r="CV34" s="227"/>
      <c r="CW34" s="227"/>
      <c r="CX34" s="193"/>
      <c r="CY34" s="193"/>
      <c r="CZ34" s="227"/>
      <c r="DA34" s="227"/>
      <c r="DB34" s="227"/>
    </row>
    <row r="35" spans="1:106" ht="12">
      <c r="A35" s="193" t="s">
        <v>645</v>
      </c>
      <c r="B35" s="193" t="s">
        <v>646</v>
      </c>
      <c r="C35" s="237">
        <f t="shared" si="33"/>
        <v>3202588.7</v>
      </c>
      <c r="D35" s="237">
        <f t="shared" si="33"/>
        <v>3134153.7</v>
      </c>
      <c r="E35" s="226">
        <v>3202588.7</v>
      </c>
      <c r="F35" s="237">
        <v>3134153.7</v>
      </c>
      <c r="G35" s="226"/>
      <c r="H35" s="226"/>
      <c r="I35" s="237"/>
      <c r="J35" s="226"/>
      <c r="K35" s="226"/>
      <c r="L35" s="226"/>
      <c r="M35" s="226"/>
      <c r="N35" s="226"/>
      <c r="O35" s="226">
        <f t="shared" si="34"/>
        <v>395015.4</v>
      </c>
      <c r="P35" s="226">
        <f t="shared" si="34"/>
        <v>456796.9</v>
      </c>
      <c r="Q35" s="239" t="s">
        <v>645</v>
      </c>
      <c r="R35" s="239" t="s">
        <v>646</v>
      </c>
      <c r="S35" s="229">
        <v>150900</v>
      </c>
      <c r="T35" s="229">
        <v>113418.6</v>
      </c>
      <c r="U35" s="228"/>
      <c r="V35" s="228"/>
      <c r="W35" s="227"/>
      <c r="X35" s="227"/>
      <c r="Y35" s="227"/>
      <c r="Z35" s="227"/>
      <c r="AA35" s="238"/>
      <c r="AB35" s="229"/>
      <c r="AC35" s="238">
        <v>244115.4</v>
      </c>
      <c r="AD35" s="238">
        <v>343378.3</v>
      </c>
      <c r="AE35" s="227"/>
      <c r="AF35" s="227"/>
      <c r="AG35" s="227"/>
      <c r="AH35" s="227"/>
      <c r="AI35" s="238">
        <f t="shared" si="35"/>
        <v>3597604.1</v>
      </c>
      <c r="AJ35" s="238">
        <f t="shared" si="35"/>
        <v>3590950.6</v>
      </c>
      <c r="AK35" s="193" t="s">
        <v>645</v>
      </c>
      <c r="AL35" s="193" t="s">
        <v>646</v>
      </c>
      <c r="AM35" s="229">
        <v>165200</v>
      </c>
      <c r="AN35" s="229">
        <v>283870.9</v>
      </c>
      <c r="AO35" s="229">
        <v>8750</v>
      </c>
      <c r="AP35" s="229">
        <v>13529.1</v>
      </c>
      <c r="AQ35" s="423">
        <v>180000</v>
      </c>
      <c r="AR35" s="364">
        <v>197968.8</v>
      </c>
      <c r="AS35" s="229">
        <f t="shared" si="3"/>
        <v>353950</v>
      </c>
      <c r="AT35" s="227">
        <f t="shared" si="3"/>
        <v>495368.8</v>
      </c>
      <c r="AU35" s="227">
        <f t="shared" si="36"/>
        <v>3951554.1</v>
      </c>
      <c r="AV35" s="227">
        <f t="shared" si="36"/>
        <v>4086319.4</v>
      </c>
      <c r="AW35" s="227">
        <f t="shared" si="8"/>
        <v>103.41043793377396</v>
      </c>
      <c r="AX35" s="444">
        <v>150000</v>
      </c>
      <c r="AY35" s="237">
        <v>185574.6</v>
      </c>
      <c r="AZ35" s="237">
        <v>212800</v>
      </c>
      <c r="BA35" s="226">
        <v>242750.8</v>
      </c>
      <c r="BB35" s="191" t="s">
        <v>645</v>
      </c>
      <c r="BC35" s="191" t="s">
        <v>646</v>
      </c>
      <c r="BD35" s="227">
        <v>32000</v>
      </c>
      <c r="BE35" s="229">
        <v>46494</v>
      </c>
      <c r="BF35" s="227"/>
      <c r="BG35" s="227"/>
      <c r="BH35" s="227"/>
      <c r="BI35" s="227"/>
      <c r="BJ35" s="238">
        <v>1000</v>
      </c>
      <c r="BK35" s="227">
        <v>2211.5</v>
      </c>
      <c r="BL35" s="561">
        <v>37000</v>
      </c>
      <c r="BM35" s="230">
        <v>34703.5</v>
      </c>
      <c r="BN35" s="234">
        <f t="shared" si="37"/>
        <v>432800</v>
      </c>
      <c r="BO35" s="232">
        <f t="shared" si="37"/>
        <v>511734.4</v>
      </c>
      <c r="BP35" s="233">
        <f>+BO35/BN35*100</f>
        <v>118.23807763401109</v>
      </c>
      <c r="BQ35" s="232">
        <f t="shared" si="38"/>
        <v>4384354.1</v>
      </c>
      <c r="BR35" s="232">
        <f t="shared" si="38"/>
        <v>4598053.8</v>
      </c>
      <c r="BS35" s="234">
        <f t="shared" si="9"/>
        <v>104.8741432632004</v>
      </c>
      <c r="BT35" s="191" t="s">
        <v>645</v>
      </c>
      <c r="BU35" s="191" t="s">
        <v>646</v>
      </c>
      <c r="BV35" s="235">
        <v>70818</v>
      </c>
      <c r="BW35" s="232">
        <v>123405</v>
      </c>
      <c r="BX35" s="232">
        <v>630490</v>
      </c>
      <c r="BY35" s="236">
        <v>419591.9</v>
      </c>
      <c r="BZ35" s="425">
        <v>42670</v>
      </c>
      <c r="CA35" s="584">
        <v>354674.5</v>
      </c>
      <c r="CB35" s="444">
        <v>25874.8</v>
      </c>
      <c r="CC35" s="444">
        <v>17480.8</v>
      </c>
      <c r="CD35" s="226">
        <v>2950</v>
      </c>
      <c r="CE35" s="226">
        <v>3020</v>
      </c>
      <c r="CF35" s="226">
        <f t="shared" si="10"/>
        <v>772802.8</v>
      </c>
      <c r="CG35" s="226">
        <f t="shared" si="10"/>
        <v>918172.2000000001</v>
      </c>
      <c r="CH35" s="226">
        <f t="shared" si="39"/>
        <v>5157156.899999999</v>
      </c>
      <c r="CI35" s="226">
        <f t="shared" si="39"/>
        <v>5516226</v>
      </c>
      <c r="CJ35" s="226">
        <f t="shared" si="11"/>
        <v>106.96253976682387</v>
      </c>
      <c r="CK35" s="226"/>
      <c r="CN35" s="226"/>
      <c r="CO35" s="226"/>
      <c r="CP35" s="193"/>
      <c r="CQ35" s="193"/>
      <c r="CR35" s="193"/>
      <c r="CS35" s="193"/>
      <c r="CT35" s="227"/>
      <c r="CU35" s="227"/>
      <c r="CV35" s="227"/>
      <c r="CW35" s="227"/>
      <c r="CX35" s="193"/>
      <c r="CY35" s="193"/>
      <c r="CZ35" s="227"/>
      <c r="DA35" s="227"/>
      <c r="DB35" s="227"/>
    </row>
    <row r="36" spans="1:106" ht="21" customHeight="1">
      <c r="A36" s="240" t="s">
        <v>647</v>
      </c>
      <c r="B36" s="241" t="s">
        <v>41</v>
      </c>
      <c r="C36" s="242">
        <f t="shared" si="33"/>
        <v>3724421.3000000003</v>
      </c>
      <c r="D36" s="242">
        <f t="shared" si="33"/>
        <v>3738346.9000000004</v>
      </c>
      <c r="E36" s="243">
        <f aca="true" t="shared" si="40" ref="E36:P36">SUM(E12:E35)</f>
        <v>3202588.7</v>
      </c>
      <c r="F36" s="244">
        <f t="shared" si="40"/>
        <v>3134153.7</v>
      </c>
      <c r="G36" s="243">
        <f t="shared" si="40"/>
        <v>477039.6</v>
      </c>
      <c r="H36" s="243">
        <f t="shared" si="40"/>
        <v>521629.10000000003</v>
      </c>
      <c r="I36" s="244">
        <f t="shared" si="40"/>
        <v>0</v>
      </c>
      <c r="J36" s="243">
        <f t="shared" si="40"/>
        <v>0</v>
      </c>
      <c r="K36" s="243">
        <f t="shared" si="40"/>
        <v>44793</v>
      </c>
      <c r="L36" s="243">
        <f t="shared" si="40"/>
        <v>82564.1</v>
      </c>
      <c r="M36" s="243">
        <f t="shared" si="40"/>
        <v>84580</v>
      </c>
      <c r="N36" s="243">
        <f t="shared" si="40"/>
        <v>46409.1</v>
      </c>
      <c r="O36" s="244">
        <f t="shared" si="40"/>
        <v>1856794.5</v>
      </c>
      <c r="P36" s="244">
        <f t="shared" si="40"/>
        <v>2654444</v>
      </c>
      <c r="Q36" s="245" t="s">
        <v>647</v>
      </c>
      <c r="R36" s="245" t="s">
        <v>41</v>
      </c>
      <c r="S36" s="244">
        <f>SUM(S12:S35)</f>
        <v>204188.3</v>
      </c>
      <c r="T36" s="244">
        <f>SUM(T12:T35)</f>
        <v>197771.7</v>
      </c>
      <c r="U36" s="615">
        <f>SUM(U12:U35)</f>
        <v>31172.800000000003</v>
      </c>
      <c r="V36" s="244">
        <f>SUM(V12:V35)</f>
        <v>96187</v>
      </c>
      <c r="W36" s="244">
        <f aca="true" t="shared" si="41" ref="W36:AP36">SUM(W12:W35)</f>
        <v>331584.2</v>
      </c>
      <c r="X36" s="244">
        <f t="shared" si="41"/>
        <v>263922.2</v>
      </c>
      <c r="Y36" s="615">
        <f t="shared" si="41"/>
        <v>16023.1</v>
      </c>
      <c r="Z36" s="615">
        <f t="shared" si="41"/>
        <v>12993.4</v>
      </c>
      <c r="AA36" s="246">
        <f t="shared" si="41"/>
        <v>864861.7000000001</v>
      </c>
      <c r="AB36" s="615">
        <f t="shared" si="41"/>
        <v>1601431.8</v>
      </c>
      <c r="AC36" s="615">
        <f t="shared" si="41"/>
        <v>271885.4</v>
      </c>
      <c r="AD36" s="246">
        <f t="shared" si="41"/>
        <v>367862.39999999997</v>
      </c>
      <c r="AE36" s="246">
        <f t="shared" si="41"/>
        <v>41885</v>
      </c>
      <c r="AF36" s="443">
        <f>SUM(AF12:AF35)</f>
        <v>16650.8</v>
      </c>
      <c r="AG36" s="244">
        <f>SUM(AG12:AG35)</f>
        <v>95194</v>
      </c>
      <c r="AH36" s="244">
        <f>SUM(AH12:AH35)</f>
        <v>97624.70000000001</v>
      </c>
      <c r="AI36" s="246">
        <f t="shared" si="35"/>
        <v>5665795.800000001</v>
      </c>
      <c r="AJ36" s="246">
        <f t="shared" si="35"/>
        <v>6439200</v>
      </c>
      <c r="AK36" s="240" t="s">
        <v>647</v>
      </c>
      <c r="AL36" s="241" t="s">
        <v>41</v>
      </c>
      <c r="AM36" s="244">
        <f t="shared" si="41"/>
        <v>186542</v>
      </c>
      <c r="AN36" s="244">
        <f t="shared" si="41"/>
        <v>302618.7</v>
      </c>
      <c r="AO36" s="244">
        <f t="shared" si="41"/>
        <v>66520</v>
      </c>
      <c r="AP36" s="244">
        <f t="shared" si="41"/>
        <v>65563.1</v>
      </c>
      <c r="AQ36" s="244">
        <f>SUM(AQ12:AQ35)</f>
        <v>197921</v>
      </c>
      <c r="AR36" s="244">
        <f>SUM(AR12:AR35)</f>
        <v>216768.19999999998</v>
      </c>
      <c r="AS36" s="247">
        <f t="shared" si="3"/>
        <v>450983</v>
      </c>
      <c r="AT36" s="248">
        <f t="shared" si="3"/>
        <v>584950</v>
      </c>
      <c r="AU36" s="243">
        <f t="shared" si="36"/>
        <v>6116778.800000001</v>
      </c>
      <c r="AV36" s="243">
        <f t="shared" si="36"/>
        <v>7024150</v>
      </c>
      <c r="AW36" s="227">
        <f t="shared" si="8"/>
        <v>114.83413459384863</v>
      </c>
      <c r="AX36" s="443">
        <f aca="true" t="shared" si="42" ref="AX36:BE36">SUM(AX12:AX35)</f>
        <v>150000</v>
      </c>
      <c r="AY36" s="244">
        <f t="shared" si="42"/>
        <v>185574.6</v>
      </c>
      <c r="AZ36" s="244">
        <f t="shared" si="42"/>
        <v>212800</v>
      </c>
      <c r="BA36" s="243">
        <f t="shared" si="42"/>
        <v>242750.8</v>
      </c>
      <c r="BB36" s="249" t="s">
        <v>647</v>
      </c>
      <c r="BC36" s="250" t="s">
        <v>41</v>
      </c>
      <c r="BD36" s="243">
        <f t="shared" si="42"/>
        <v>32000</v>
      </c>
      <c r="BE36" s="244">
        <f t="shared" si="42"/>
        <v>46494</v>
      </c>
      <c r="BF36" s="243">
        <f>SUM(BF35)</f>
        <v>0</v>
      </c>
      <c r="BG36" s="243">
        <f>SUM(BG35)</f>
        <v>0</v>
      </c>
      <c r="BH36" s="243">
        <f>SUM(BH35)</f>
        <v>0</v>
      </c>
      <c r="BI36" s="243">
        <f>SUM(BI35)</f>
        <v>0</v>
      </c>
      <c r="BJ36" s="251">
        <f aca="true" t="shared" si="43" ref="BJ36:BO36">SUM(BJ12:BJ35)</f>
        <v>1000</v>
      </c>
      <c r="BK36" s="243">
        <f t="shared" si="43"/>
        <v>2211.5</v>
      </c>
      <c r="BL36" s="243">
        <f t="shared" si="43"/>
        <v>37000</v>
      </c>
      <c r="BM36" s="243">
        <f t="shared" si="43"/>
        <v>34703.5</v>
      </c>
      <c r="BN36" s="244">
        <f t="shared" si="43"/>
        <v>432800</v>
      </c>
      <c r="BO36" s="243">
        <f t="shared" si="43"/>
        <v>511734.4</v>
      </c>
      <c r="BP36" s="233">
        <f>+BO36/BN36*100</f>
        <v>118.23807763401109</v>
      </c>
      <c r="BQ36" s="252">
        <f t="shared" si="38"/>
        <v>6549578.800000001</v>
      </c>
      <c r="BR36" s="252">
        <f t="shared" si="38"/>
        <v>7535884.4</v>
      </c>
      <c r="BS36" s="253">
        <f t="shared" si="9"/>
        <v>115.0590691419729</v>
      </c>
      <c r="BT36" s="249" t="s">
        <v>647</v>
      </c>
      <c r="BU36" s="250" t="s">
        <v>41</v>
      </c>
      <c r="BV36" s="243">
        <f aca="true" t="shared" si="44" ref="BV36:CI36">SUM(BV12:BV35)</f>
        <v>133168</v>
      </c>
      <c r="BW36" s="243">
        <f t="shared" si="44"/>
        <v>194733.40000000002</v>
      </c>
      <c r="BX36" s="243">
        <f t="shared" si="44"/>
        <v>704640</v>
      </c>
      <c r="BY36" s="243">
        <f t="shared" si="44"/>
        <v>489071.30000000005</v>
      </c>
      <c r="BZ36" s="244">
        <f t="shared" si="44"/>
        <v>42670</v>
      </c>
      <c r="CA36" s="615">
        <f t="shared" si="44"/>
        <v>354674.5</v>
      </c>
      <c r="CB36" s="443">
        <f t="shared" si="44"/>
        <v>25874.8</v>
      </c>
      <c r="CC36" s="443">
        <f t="shared" si="44"/>
        <v>17480.8</v>
      </c>
      <c r="CD36" s="243">
        <f t="shared" si="44"/>
        <v>21441.2</v>
      </c>
      <c r="CE36" s="244">
        <f t="shared" si="44"/>
        <v>21985.5</v>
      </c>
      <c r="CF36" s="243">
        <f t="shared" si="44"/>
        <v>927794</v>
      </c>
      <c r="CG36" s="243">
        <f t="shared" si="44"/>
        <v>1077945.5</v>
      </c>
      <c r="CH36" s="243">
        <f t="shared" si="44"/>
        <v>7477372.799999999</v>
      </c>
      <c r="CI36" s="243">
        <f t="shared" si="44"/>
        <v>8613829.9</v>
      </c>
      <c r="CJ36" s="254">
        <f t="shared" si="11"/>
        <v>115.19861494668291</v>
      </c>
      <c r="CK36" s="226"/>
      <c r="CN36" s="248"/>
      <c r="CO36" s="248"/>
      <c r="CP36" s="255"/>
      <c r="CQ36" s="256"/>
      <c r="CR36" s="193"/>
      <c r="CS36" s="193"/>
      <c r="CT36" s="248"/>
      <c r="CU36" s="248"/>
      <c r="CV36" s="248"/>
      <c r="CW36" s="248"/>
      <c r="CX36" s="193"/>
      <c r="CY36" s="193"/>
      <c r="CZ36" s="248"/>
      <c r="DA36" s="248"/>
      <c r="DB36" s="248"/>
    </row>
    <row r="37" spans="1:106" ht="14.25" customHeight="1">
      <c r="A37" s="195" t="s">
        <v>648</v>
      </c>
      <c r="B37" s="628" t="s">
        <v>649</v>
      </c>
      <c r="C37" s="629">
        <v>3836613.5</v>
      </c>
      <c r="D37" s="629">
        <v>3568407</v>
      </c>
      <c r="E37" s="630">
        <v>3317651</v>
      </c>
      <c r="F37" s="631">
        <v>3062463.9</v>
      </c>
      <c r="G37" s="632">
        <v>459523.3</v>
      </c>
      <c r="H37" s="632">
        <v>469578.8</v>
      </c>
      <c r="I37" s="632">
        <v>12049.2</v>
      </c>
      <c r="J37" s="632">
        <v>9572</v>
      </c>
      <c r="K37" s="632">
        <v>47390</v>
      </c>
      <c r="L37" s="632">
        <v>26792.3</v>
      </c>
      <c r="M37" s="630">
        <v>11410</v>
      </c>
      <c r="N37" s="630">
        <v>12784</v>
      </c>
      <c r="O37" s="633">
        <v>842227.6</v>
      </c>
      <c r="P37" s="633">
        <v>835513.5</v>
      </c>
      <c r="Q37" s="632" t="s">
        <v>647</v>
      </c>
      <c r="R37" s="634" t="s">
        <v>41</v>
      </c>
      <c r="S37" s="634">
        <v>142839.3</v>
      </c>
      <c r="T37" s="634">
        <v>160223.4</v>
      </c>
      <c r="U37" s="635">
        <v>30824.7</v>
      </c>
      <c r="V37" s="634">
        <v>99948</v>
      </c>
      <c r="W37" s="634">
        <v>456901.6</v>
      </c>
      <c r="X37" s="634">
        <v>325166</v>
      </c>
      <c r="Y37" s="635">
        <v>7038</v>
      </c>
      <c r="Z37" s="635">
        <v>5425.5</v>
      </c>
      <c r="AA37" s="635">
        <v>172950.9</v>
      </c>
      <c r="AB37" s="635">
        <v>1553933.6</v>
      </c>
      <c r="AC37" s="634">
        <v>73850</v>
      </c>
      <c r="AD37" s="635">
        <v>111247.7</v>
      </c>
      <c r="AE37" s="635">
        <v>43642.6</v>
      </c>
      <c r="AF37" s="635">
        <v>33974.6</v>
      </c>
      <c r="AG37" s="634">
        <v>87131.4</v>
      </c>
      <c r="AH37" s="634">
        <v>99528.3</v>
      </c>
      <c r="AI37" s="635">
        <v>4863202</v>
      </c>
      <c r="AJ37" s="635">
        <v>5970638.1</v>
      </c>
      <c r="AK37" s="632" t="s">
        <v>647</v>
      </c>
      <c r="AL37" s="632" t="s">
        <v>41</v>
      </c>
      <c r="AM37" s="634">
        <v>168057</v>
      </c>
      <c r="AN37" s="634">
        <v>250516.1</v>
      </c>
      <c r="AO37" s="634">
        <v>49436.5</v>
      </c>
      <c r="AP37" s="636">
        <v>62179.8</v>
      </c>
      <c r="AQ37" s="634">
        <v>289401.5</v>
      </c>
      <c r="AR37" s="634">
        <v>146768.5</v>
      </c>
      <c r="AS37" s="636">
        <v>506895</v>
      </c>
      <c r="AT37" s="637">
        <v>459464.4</v>
      </c>
      <c r="AU37" s="632">
        <v>5370097</v>
      </c>
      <c r="AV37" s="632">
        <v>6430102.5</v>
      </c>
      <c r="AW37" s="637">
        <v>119.7</v>
      </c>
      <c r="AX37" s="631">
        <v>138750</v>
      </c>
      <c r="AY37" s="631">
        <v>173101.8</v>
      </c>
      <c r="AZ37" s="631">
        <v>212300</v>
      </c>
      <c r="BA37" s="632">
        <v>222592.1</v>
      </c>
      <c r="BB37" s="632" t="s">
        <v>647</v>
      </c>
      <c r="BC37" s="632" t="s">
        <v>41</v>
      </c>
      <c r="BD37" s="632">
        <v>31000</v>
      </c>
      <c r="BE37" s="634">
        <v>48090.9</v>
      </c>
      <c r="BF37" s="632">
        <v>0</v>
      </c>
      <c r="BG37" s="632">
        <v>0</v>
      </c>
      <c r="BH37" s="632">
        <v>0</v>
      </c>
      <c r="BI37" s="632">
        <v>0</v>
      </c>
      <c r="BJ37" s="632">
        <v>0</v>
      </c>
      <c r="BK37" s="632">
        <v>0</v>
      </c>
      <c r="BL37" s="632">
        <v>31500</v>
      </c>
      <c r="BM37" s="632">
        <v>24536</v>
      </c>
      <c r="BN37" s="638">
        <v>413550</v>
      </c>
      <c r="BO37" s="638">
        <v>468320.8</v>
      </c>
      <c r="BP37" s="639">
        <v>113</v>
      </c>
      <c r="BQ37" s="640">
        <v>578647</v>
      </c>
      <c r="BR37" s="640">
        <v>6898423.3</v>
      </c>
      <c r="BS37" s="562">
        <v>119.3</v>
      </c>
      <c r="BT37" s="632" t="s">
        <v>647</v>
      </c>
      <c r="BU37" s="632" t="s">
        <v>41</v>
      </c>
      <c r="BV37" s="632">
        <v>188970</v>
      </c>
      <c r="BW37" s="632">
        <v>190855.2</v>
      </c>
      <c r="BX37" s="632">
        <v>899200</v>
      </c>
      <c r="BY37" s="632">
        <v>571880.7</v>
      </c>
      <c r="BZ37" s="634"/>
      <c r="CA37" s="634"/>
      <c r="CB37" s="634">
        <v>31223.2</v>
      </c>
      <c r="CC37" s="634">
        <v>34088.8</v>
      </c>
      <c r="CD37" s="635">
        <v>25474</v>
      </c>
      <c r="CE37" s="635">
        <v>20335.1</v>
      </c>
      <c r="CF37" s="636">
        <v>1144867.2</v>
      </c>
      <c r="CG37" s="636">
        <v>817159.8</v>
      </c>
      <c r="CH37" s="636">
        <v>6928514.2</v>
      </c>
      <c r="CI37" s="636">
        <v>7715583.1</v>
      </c>
      <c r="CJ37" s="254">
        <f t="shared" si="11"/>
        <v>111.35985114961588</v>
      </c>
      <c r="CK37" s="227"/>
      <c r="CN37" s="226"/>
      <c r="CO37" s="227"/>
      <c r="CP37" s="227"/>
      <c r="CQ37" s="227"/>
      <c r="CR37" s="193"/>
      <c r="CS37" s="193"/>
      <c r="CT37" s="227"/>
      <c r="CU37" s="227"/>
      <c r="CV37" s="227"/>
      <c r="CW37" s="227"/>
      <c r="CX37" s="227"/>
      <c r="CY37" s="227"/>
      <c r="CZ37" s="227"/>
      <c r="DA37" s="227"/>
      <c r="DB37" s="227"/>
    </row>
    <row r="38" spans="1:111" ht="12">
      <c r="A38" s="185"/>
      <c r="B38" s="185"/>
      <c r="C38" s="235"/>
      <c r="D38" s="185"/>
      <c r="E38" s="185"/>
      <c r="F38" s="235"/>
      <c r="G38" s="185"/>
      <c r="H38" s="185"/>
      <c r="I38" s="185"/>
      <c r="J38" s="185"/>
      <c r="K38" s="185"/>
      <c r="L38" s="185"/>
      <c r="M38" s="185"/>
      <c r="N38" s="185"/>
      <c r="O38" s="227"/>
      <c r="P38" s="232"/>
      <c r="Q38" s="184"/>
      <c r="R38" s="186"/>
      <c r="S38" s="227"/>
      <c r="T38" s="227"/>
      <c r="U38" s="184"/>
      <c r="V38" s="184"/>
      <c r="W38" s="184"/>
      <c r="X38" s="184"/>
      <c r="Y38" s="184"/>
      <c r="Z38" s="184"/>
      <c r="AA38" s="719"/>
      <c r="AB38" s="719"/>
      <c r="AC38" s="184"/>
      <c r="AD38" s="184"/>
      <c r="AE38" s="184"/>
      <c r="AF38" s="184"/>
      <c r="AG38" s="184"/>
      <c r="AH38" s="184"/>
      <c r="AK38" s="184"/>
      <c r="AL38" s="184"/>
      <c r="AM38" s="184"/>
      <c r="AN38" s="184"/>
      <c r="AO38" s="184"/>
      <c r="AP38" s="184"/>
      <c r="AQ38" s="184"/>
      <c r="AR38" s="227">
        <f>+AR36-'TG-3A'!E38</f>
        <v>0</v>
      </c>
      <c r="AU38" s="227"/>
      <c r="AV38" s="227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227"/>
      <c r="BM38" s="184"/>
      <c r="BN38" s="184"/>
      <c r="BO38" s="184"/>
      <c r="BP38" s="189"/>
      <c r="BQ38" s="227">
        <f>+BQ36-'TG-3A'!D8</f>
        <v>0</v>
      </c>
      <c r="BR38" s="227"/>
      <c r="BS38" s="186"/>
      <c r="BT38" s="184"/>
      <c r="BU38" s="184"/>
      <c r="BV38" s="184"/>
      <c r="BW38" s="185" t="s">
        <v>650</v>
      </c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209"/>
      <c r="CI38" s="209"/>
      <c r="CJ38" s="209"/>
      <c r="CK38" s="209"/>
      <c r="CL38" s="184"/>
      <c r="CM38" s="184"/>
      <c r="CN38" s="193"/>
      <c r="CO38" s="193"/>
      <c r="CP38" s="193"/>
      <c r="CQ38" s="193"/>
      <c r="CR38" s="193"/>
      <c r="CS38" s="193"/>
      <c r="CT38" s="193"/>
      <c r="CU38" s="193"/>
      <c r="CV38" s="184"/>
      <c r="CW38" s="184"/>
      <c r="CX38" s="184"/>
      <c r="CY38" s="184"/>
      <c r="CZ38" s="184"/>
      <c r="DA38" s="184"/>
      <c r="DB38" s="193"/>
      <c r="DF38" s="184"/>
      <c r="DG38" s="184"/>
    </row>
    <row r="39" spans="1:111" ht="12">
      <c r="A39" s="185"/>
      <c r="B39" s="185"/>
      <c r="C39" s="235"/>
      <c r="D39" s="185"/>
      <c r="E39" s="185"/>
      <c r="F39" s="258"/>
      <c r="G39" s="185"/>
      <c r="H39" s="185"/>
      <c r="I39" s="185"/>
      <c r="J39" s="185"/>
      <c r="K39" s="185"/>
      <c r="L39" s="185"/>
      <c r="M39" s="185"/>
      <c r="N39" s="185"/>
      <c r="O39" s="227"/>
      <c r="P39" s="232"/>
      <c r="Q39" s="184"/>
      <c r="R39" s="186"/>
      <c r="S39" s="184"/>
      <c r="T39" s="184"/>
      <c r="U39" s="184"/>
      <c r="V39" s="184"/>
      <c r="W39" s="184"/>
      <c r="X39" s="184"/>
      <c r="Y39" s="184"/>
      <c r="Z39" s="184"/>
      <c r="AA39" s="720"/>
      <c r="AB39" s="720"/>
      <c r="AC39" s="184"/>
      <c r="AD39" s="184"/>
      <c r="AE39" s="184"/>
      <c r="AF39" s="184"/>
      <c r="AG39" s="184"/>
      <c r="AH39" s="184"/>
      <c r="AK39" s="184"/>
      <c r="AL39" s="184"/>
      <c r="AM39" s="184"/>
      <c r="AN39" s="184"/>
      <c r="AO39" s="184"/>
      <c r="AP39" s="184"/>
      <c r="AQ39" s="184"/>
      <c r="AR39" s="184"/>
      <c r="AU39" s="227"/>
      <c r="AV39" s="227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227"/>
      <c r="BM39" s="184"/>
      <c r="BN39" s="184"/>
      <c r="BO39" s="184"/>
      <c r="BP39" s="189"/>
      <c r="BQ39" s="227"/>
      <c r="BR39" s="227"/>
      <c r="BS39" s="186"/>
      <c r="BT39" s="184"/>
      <c r="BU39" s="184"/>
      <c r="BV39" s="184"/>
      <c r="BW39" s="185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209"/>
      <c r="CI39" s="209"/>
      <c r="CJ39" s="209"/>
      <c r="CK39" s="209"/>
      <c r="CL39" s="184"/>
      <c r="CM39" s="184"/>
      <c r="CN39" s="193"/>
      <c r="CO39" s="193"/>
      <c r="CP39" s="193"/>
      <c r="CQ39" s="193"/>
      <c r="CR39" s="193"/>
      <c r="CS39" s="193"/>
      <c r="CT39" s="193"/>
      <c r="CU39" s="193"/>
      <c r="CV39" s="184"/>
      <c r="CW39" s="184"/>
      <c r="CX39" s="184"/>
      <c r="CY39" s="184"/>
      <c r="CZ39" s="184"/>
      <c r="DA39" s="184"/>
      <c r="DB39" s="193"/>
      <c r="DF39" s="184"/>
      <c r="DG39" s="184"/>
    </row>
    <row r="40" spans="1:105" ht="12">
      <c r="A40" s="185">
        <v>24</v>
      </c>
      <c r="B40" s="185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9"/>
      <c r="S40" s="227">
        <v>25</v>
      </c>
      <c r="T40" s="227"/>
      <c r="U40" s="227"/>
      <c r="V40" s="227"/>
      <c r="W40" s="227"/>
      <c r="X40" s="227"/>
      <c r="Y40" s="227"/>
      <c r="Z40" s="227"/>
      <c r="AA40" s="227"/>
      <c r="AB40" s="229"/>
      <c r="AC40" s="227"/>
      <c r="AD40" s="227"/>
      <c r="AE40" s="227"/>
      <c r="AF40" s="227"/>
      <c r="AG40" s="227"/>
      <c r="AH40" s="227"/>
      <c r="AI40" s="227"/>
      <c r="AJ40" s="229"/>
      <c r="AK40" s="227">
        <v>26</v>
      </c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>
        <v>27</v>
      </c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189"/>
      <c r="BP40" s="227"/>
      <c r="BQ40" s="227"/>
      <c r="BR40" s="227"/>
      <c r="BS40" s="194"/>
      <c r="BT40" s="227">
        <v>28</v>
      </c>
      <c r="BU40" s="227"/>
      <c r="BV40" s="185"/>
      <c r="BW40" s="184"/>
      <c r="BX40" s="184"/>
      <c r="BY40" s="184"/>
      <c r="BZ40" s="184"/>
      <c r="CA40" s="184"/>
      <c r="CB40" s="184"/>
      <c r="CC40" s="184"/>
      <c r="CD40" s="184"/>
      <c r="CF40" s="185"/>
      <c r="CG40" s="185"/>
      <c r="CH40" s="185"/>
      <c r="CI40" s="185"/>
      <c r="CJ40" s="184"/>
      <c r="CK40" s="209"/>
      <c r="CL40" s="209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</row>
    <row r="41" spans="1:106" ht="12">
      <c r="A41" s="185"/>
      <c r="B41" s="185"/>
      <c r="C41" s="185"/>
      <c r="D41" s="185"/>
      <c r="E41" s="185"/>
      <c r="F41" s="235"/>
      <c r="G41" s="185"/>
      <c r="H41" s="235"/>
      <c r="I41" s="185"/>
      <c r="J41" s="185"/>
      <c r="K41" s="185"/>
      <c r="L41" s="235"/>
      <c r="M41" s="185"/>
      <c r="N41" s="235"/>
      <c r="O41" s="184"/>
      <c r="P41" s="184"/>
      <c r="Q41" s="184"/>
      <c r="R41" s="186"/>
      <c r="S41" s="184"/>
      <c r="T41" s="227"/>
      <c r="U41" s="184"/>
      <c r="V41" s="227"/>
      <c r="W41" s="184"/>
      <c r="X41" s="227"/>
      <c r="Y41" s="184"/>
      <c r="Z41" s="227"/>
      <c r="AA41" s="184"/>
      <c r="AB41" s="229"/>
      <c r="AC41" s="184"/>
      <c r="AD41" s="227"/>
      <c r="AE41" s="184"/>
      <c r="AF41" s="227"/>
      <c r="AG41" s="184"/>
      <c r="AH41" s="227"/>
      <c r="AI41" s="184"/>
      <c r="AJ41" s="186"/>
      <c r="AK41" s="185"/>
      <c r="AL41" s="185"/>
      <c r="AM41" s="185"/>
      <c r="AN41" s="235"/>
      <c r="AO41" s="185"/>
      <c r="AP41" s="235"/>
      <c r="AQ41" s="185"/>
      <c r="AR41" s="235"/>
      <c r="AS41" s="184"/>
      <c r="AT41" s="184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259"/>
      <c r="BQ41" s="185"/>
      <c r="BR41" s="235"/>
      <c r="BS41" s="194"/>
      <c r="BT41" s="185"/>
      <c r="BU41" s="185"/>
      <c r="BV41" s="185"/>
      <c r="BW41" s="184"/>
      <c r="BX41" s="184"/>
      <c r="BY41" s="184"/>
      <c r="BZ41" s="184"/>
      <c r="CA41" s="184"/>
      <c r="CB41" s="227"/>
      <c r="CC41" s="227"/>
      <c r="CD41" s="184"/>
      <c r="CE41" s="184"/>
      <c r="CG41" s="185"/>
      <c r="CH41" s="185"/>
      <c r="CI41" s="185"/>
      <c r="CJ41" s="185"/>
      <c r="CK41" s="184"/>
      <c r="CL41" s="227"/>
      <c r="CM41" s="227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</row>
    <row r="42" spans="16:106" ht="12">
      <c r="P42" s="232"/>
      <c r="BQ42" s="232"/>
      <c r="BR42" s="232"/>
      <c r="CB42" s="232"/>
      <c r="CC42" s="232"/>
      <c r="CH42" s="723"/>
      <c r="CI42" s="723"/>
      <c r="CJ42" s="72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</row>
    <row r="43" spans="15:106" ht="12.75">
      <c r="O43" s="226"/>
      <c r="P43" s="226"/>
      <c r="AR43" s="651"/>
      <c r="BR43" s="232"/>
      <c r="CB43" s="232"/>
      <c r="CC43" s="232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</row>
    <row r="44" spans="19:106" ht="12.75">
      <c r="S44" s="226"/>
      <c r="AR44" s="651"/>
      <c r="CB44" s="232"/>
      <c r="CC44" s="232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</row>
    <row r="45" spans="16:105" ht="12.75">
      <c r="P45" s="226"/>
      <c r="AR45" s="651"/>
      <c r="BO45" s="233"/>
      <c r="BP45" s="191"/>
      <c r="CB45" s="232"/>
      <c r="CC45" s="232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</row>
    <row r="46" spans="19:106" ht="12.75">
      <c r="S46" s="226"/>
      <c r="AR46" s="651"/>
      <c r="CB46" s="232"/>
      <c r="CC46" s="232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</row>
    <row r="47" spans="19:106" ht="12.75">
      <c r="S47" s="226"/>
      <c r="T47" s="226"/>
      <c r="AR47" s="651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</row>
    <row r="48" spans="19:106" ht="12.75">
      <c r="S48" s="226"/>
      <c r="AR48" s="651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</row>
    <row r="49" spans="19:106" ht="12.75">
      <c r="S49" s="226"/>
      <c r="AR49" s="651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</row>
    <row r="50" spans="19:106" ht="12.75">
      <c r="S50" s="226"/>
      <c r="AR50" s="651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</row>
    <row r="51" spans="19:106" ht="12.75">
      <c r="S51" s="226"/>
      <c r="AR51" s="651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</row>
    <row r="52" spans="19:106" ht="12.75">
      <c r="S52" s="226"/>
      <c r="AR52" s="651"/>
      <c r="AU52" s="716"/>
      <c r="AV52" s="716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</row>
    <row r="53" spans="19:106" ht="12.75">
      <c r="S53" s="226"/>
      <c r="AR53" s="651"/>
      <c r="AU53" s="716"/>
      <c r="AV53" s="716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</row>
    <row r="54" spans="19:106" ht="12.75">
      <c r="S54" s="226"/>
      <c r="AR54" s="651"/>
      <c r="AU54" s="209"/>
      <c r="AV54" s="209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</row>
    <row r="55" spans="19:106" ht="12.75">
      <c r="S55" s="226"/>
      <c r="AR55" s="651"/>
      <c r="AU55" s="224"/>
      <c r="AV55" s="224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</row>
    <row r="56" spans="19:106" ht="12.75">
      <c r="S56" s="226"/>
      <c r="AR56" s="651"/>
      <c r="AU56" s="227"/>
      <c r="AV56" s="227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</row>
    <row r="57" spans="19:106" ht="12.75">
      <c r="S57" s="226"/>
      <c r="AR57" s="651"/>
      <c r="AU57" s="227"/>
      <c r="AV57" s="227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</row>
    <row r="58" spans="19:106" ht="12.75">
      <c r="S58" s="226"/>
      <c r="AR58" s="651"/>
      <c r="AU58" s="227"/>
      <c r="AV58" s="227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</row>
    <row r="59" spans="19:48" ht="12.75">
      <c r="S59" s="226"/>
      <c r="AR59" s="651"/>
      <c r="AU59" s="227"/>
      <c r="AV59" s="227"/>
    </row>
    <row r="60" spans="19:48" ht="12.75">
      <c r="S60" s="226"/>
      <c r="AR60" s="651"/>
      <c r="AU60" s="227"/>
      <c r="AV60" s="227"/>
    </row>
    <row r="61" spans="19:48" ht="12.75">
      <c r="S61" s="226"/>
      <c r="AR61" s="651"/>
      <c r="AU61" s="227"/>
      <c r="AV61" s="227"/>
    </row>
    <row r="62" spans="19:48" ht="12.75">
      <c r="S62" s="226"/>
      <c r="AR62" s="651"/>
      <c r="AU62" s="227"/>
      <c r="AV62" s="227"/>
    </row>
    <row r="63" spans="19:48" ht="12">
      <c r="S63" s="226"/>
      <c r="AU63" s="227"/>
      <c r="AV63" s="227"/>
    </row>
    <row r="64" spans="19:48" ht="12">
      <c r="S64" s="226"/>
      <c r="AR64" s="232"/>
      <c r="AU64" s="227"/>
      <c r="AV64" s="227"/>
    </row>
    <row r="65" spans="19:48" ht="12">
      <c r="S65" s="226"/>
      <c r="AU65" s="227"/>
      <c r="AV65" s="227"/>
    </row>
    <row r="66" spans="19:48" ht="12">
      <c r="S66" s="226"/>
      <c r="AU66" s="227"/>
      <c r="AV66" s="227"/>
    </row>
    <row r="67" spans="19:48" ht="12">
      <c r="S67" s="226"/>
      <c r="AU67" s="227"/>
      <c r="AV67" s="227"/>
    </row>
    <row r="68" spans="47:48" ht="12">
      <c r="AU68" s="227"/>
      <c r="AV68" s="227"/>
    </row>
    <row r="69" spans="47:48" ht="12">
      <c r="AU69" s="227"/>
      <c r="AV69" s="227"/>
    </row>
    <row r="70" spans="47:48" ht="12">
      <c r="AU70" s="227"/>
      <c r="AV70" s="227"/>
    </row>
    <row r="71" spans="47:48" ht="12">
      <c r="AU71" s="227"/>
      <c r="AV71" s="227"/>
    </row>
    <row r="72" spans="47:48" ht="12">
      <c r="AU72" s="227"/>
      <c r="AV72" s="227"/>
    </row>
    <row r="73" spans="47:48" ht="12">
      <c r="AU73" s="227"/>
      <c r="AV73" s="227"/>
    </row>
    <row r="74" spans="47:48" ht="12">
      <c r="AU74" s="227"/>
      <c r="AV74" s="227"/>
    </row>
    <row r="75" spans="47:48" ht="12">
      <c r="AU75" s="227"/>
      <c r="AV75" s="227"/>
    </row>
    <row r="76" spans="47:48" ht="12">
      <c r="AU76" s="227"/>
      <c r="AV76" s="227"/>
    </row>
    <row r="77" spans="47:48" ht="12">
      <c r="AU77" s="227"/>
      <c r="AV77" s="227"/>
    </row>
    <row r="78" spans="47:48" ht="12">
      <c r="AU78" s="227"/>
      <c r="AV78" s="227"/>
    </row>
    <row r="79" spans="47:48" ht="12">
      <c r="AU79" s="227"/>
      <c r="AV79" s="227"/>
    </row>
    <row r="80" spans="47:48" ht="12">
      <c r="AU80" s="227"/>
      <c r="AV80" s="227"/>
    </row>
    <row r="81" spans="47:48" ht="12">
      <c r="AU81" s="227"/>
      <c r="AV81" s="227"/>
    </row>
  </sheetData>
  <sheetProtection/>
  <mergeCells count="91">
    <mergeCell ref="AA38:AB38"/>
    <mergeCell ref="AA39:AB39"/>
    <mergeCell ref="A10:B10"/>
    <mergeCell ref="CH42:CJ42"/>
    <mergeCell ref="AU52:AV53"/>
    <mergeCell ref="BQ9:BR9"/>
    <mergeCell ref="BV9:BW9"/>
    <mergeCell ref="BX9:BY9"/>
    <mergeCell ref="CB9:CC9"/>
    <mergeCell ref="CF9:CG9"/>
    <mergeCell ref="BD9:BE9"/>
    <mergeCell ref="BF9:BG9"/>
    <mergeCell ref="BH9:BI9"/>
    <mergeCell ref="BJ9:BK9"/>
    <mergeCell ref="BL9:BM9"/>
    <mergeCell ref="BN9:BO9"/>
    <mergeCell ref="AE9:AF9"/>
    <mergeCell ref="AI9:AJ9"/>
    <mergeCell ref="AM9:AN9"/>
    <mergeCell ref="AO9:AP9"/>
    <mergeCell ref="AQ9:AR9"/>
    <mergeCell ref="AS9:AT9"/>
    <mergeCell ref="S9:T9"/>
    <mergeCell ref="U9:V9"/>
    <mergeCell ref="W9:X9"/>
    <mergeCell ref="Y9:Z9"/>
    <mergeCell ref="AA9:AB9"/>
    <mergeCell ref="AC9:AD9"/>
    <mergeCell ref="C9:D9"/>
    <mergeCell ref="E9:F9"/>
    <mergeCell ref="G9:H9"/>
    <mergeCell ref="K9:L9"/>
    <mergeCell ref="M9:N9"/>
    <mergeCell ref="O9:P9"/>
    <mergeCell ref="AE8:AF8"/>
    <mergeCell ref="AG8:AH8"/>
    <mergeCell ref="BJ8:BK8"/>
    <mergeCell ref="BL8:BM8"/>
    <mergeCell ref="CT8:CU8"/>
    <mergeCell ref="CV8:CW8"/>
    <mergeCell ref="CD7:CE8"/>
    <mergeCell ref="CF7:CG8"/>
    <mergeCell ref="CH7:CJ8"/>
    <mergeCell ref="CN7:CO8"/>
    <mergeCell ref="S8:T8"/>
    <mergeCell ref="U8:V8"/>
    <mergeCell ref="W8:X8"/>
    <mergeCell ref="Y8:Z8"/>
    <mergeCell ref="AA8:AB8"/>
    <mergeCell ref="AC8:AD8"/>
    <mergeCell ref="CV7:CW7"/>
    <mergeCell ref="CZ7:DB8"/>
    <mergeCell ref="BT7:BT11"/>
    <mergeCell ref="BU7:BU11"/>
    <mergeCell ref="BV7:BW8"/>
    <mergeCell ref="BX7:BY8"/>
    <mergeCell ref="BZ7:CA8"/>
    <mergeCell ref="CB7:CC8"/>
    <mergeCell ref="CH9:CI9"/>
    <mergeCell ref="BD7:BE8"/>
    <mergeCell ref="BF7:BG8"/>
    <mergeCell ref="BH7:BI8"/>
    <mergeCell ref="BJ7:BM7"/>
    <mergeCell ref="BN7:BP8"/>
    <mergeCell ref="BQ7:BS8"/>
    <mergeCell ref="AS7:AT8"/>
    <mergeCell ref="AU7:AW8"/>
    <mergeCell ref="AX7:AY8"/>
    <mergeCell ref="AZ7:BA8"/>
    <mergeCell ref="BB7:BB11"/>
    <mergeCell ref="BC7:BC11"/>
    <mergeCell ref="AU9:AV9"/>
    <mergeCell ref="AW9:AW11"/>
    <mergeCell ref="AX9:AY9"/>
    <mergeCell ref="AZ9:BA9"/>
    <mergeCell ref="AI7:AJ8"/>
    <mergeCell ref="AK7:AK11"/>
    <mergeCell ref="AL7:AL11"/>
    <mergeCell ref="AM7:AN8"/>
    <mergeCell ref="AO7:AP8"/>
    <mergeCell ref="AQ7:AR8"/>
    <mergeCell ref="C7:D8"/>
    <mergeCell ref="E7:L7"/>
    <mergeCell ref="M7:N8"/>
    <mergeCell ref="O7:P8"/>
    <mergeCell ref="S7:V7"/>
    <mergeCell ref="W7:AH7"/>
    <mergeCell ref="E8:F8"/>
    <mergeCell ref="G8:H8"/>
    <mergeCell ref="I8:J8"/>
    <mergeCell ref="K8:L8"/>
  </mergeCells>
  <printOptions/>
  <pageMargins left="0.4" right="0.4" top="0.39" bottom="0.51" header="0.3" footer="0.3"/>
  <pageSetup horizontalDpi="600" verticalDpi="600" orientation="landscape" r:id="rId1"/>
  <headerFooter>
    <oddHeader>&amp;R&amp;8&amp;UБүлэг 8.Төсөв</oddHeader>
    <oddFooter>&amp;R&amp;18 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91"/>
  <sheetViews>
    <sheetView zoomScalePageLayoutView="0" workbookViewId="0" topLeftCell="A1">
      <pane xSplit="1" ySplit="7" topLeftCell="B4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78" sqref="D78"/>
    </sheetView>
  </sheetViews>
  <sheetFormatPr defaultColWidth="9.00390625" defaultRowHeight="12.75"/>
  <cols>
    <col min="1" max="1" width="77.00390625" style="191" customWidth="1"/>
    <col min="2" max="2" width="10.125" style="257" customWidth="1"/>
    <col min="3" max="3" width="10.375" style="257" bestFit="1" customWidth="1"/>
    <col min="4" max="4" width="10.75390625" style="257" customWidth="1"/>
    <col min="5" max="5" width="8.625" style="257" customWidth="1"/>
    <col min="6" max="6" width="10.375" style="257" customWidth="1"/>
    <col min="7" max="7" width="11.375" style="193" customWidth="1"/>
    <col min="8" max="8" width="11.75390625" style="193" customWidth="1"/>
    <col min="9" max="99" width="9.125" style="193" customWidth="1"/>
    <col min="100" max="16384" width="9.125" style="191" customWidth="1"/>
  </cols>
  <sheetData>
    <row r="1" spans="1:99" ht="12">
      <c r="A1" s="255" t="s">
        <v>750</v>
      </c>
      <c r="B1" s="426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</row>
    <row r="2" spans="1:99" ht="12">
      <c r="A2" s="427" t="s">
        <v>751</v>
      </c>
      <c r="B2" s="428"/>
      <c r="C2" s="428"/>
      <c r="D2" s="426"/>
      <c r="E2" s="239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</row>
    <row r="3" spans="1:5" ht="12">
      <c r="A3" s="445"/>
      <c r="B3" s="446"/>
      <c r="C3" s="446"/>
      <c r="D3" s="446"/>
      <c r="E3" s="257" t="s">
        <v>752</v>
      </c>
    </row>
    <row r="4" spans="1:6" ht="15" customHeight="1">
      <c r="A4" s="447"/>
      <c r="B4" s="448" t="s">
        <v>971</v>
      </c>
      <c r="C4" s="724" t="s">
        <v>976</v>
      </c>
      <c r="D4" s="725"/>
      <c r="E4" s="726"/>
      <c r="F4" s="449"/>
    </row>
    <row r="5" spans="1:6" ht="10.5" customHeight="1">
      <c r="A5" s="431" t="s">
        <v>753</v>
      </c>
      <c r="B5" s="450" t="s">
        <v>754</v>
      </c>
      <c r="C5" s="451" t="s">
        <v>755</v>
      </c>
      <c r="D5" s="450" t="s">
        <v>754</v>
      </c>
      <c r="E5" s="448" t="s">
        <v>531</v>
      </c>
      <c r="F5" s="452"/>
    </row>
    <row r="6" spans="1:6" ht="10.5" customHeight="1">
      <c r="A6" s="453"/>
      <c r="B6" s="454" t="s">
        <v>756</v>
      </c>
      <c r="C6" s="455" t="s">
        <v>757</v>
      </c>
      <c r="D6" s="454" t="s">
        <v>756</v>
      </c>
      <c r="E6" s="456" t="s">
        <v>534</v>
      </c>
      <c r="F6" s="457"/>
    </row>
    <row r="7" spans="1:6" ht="12.75" customHeight="1">
      <c r="A7" s="430" t="s">
        <v>758</v>
      </c>
      <c r="B7" s="458"/>
      <c r="D7" s="459"/>
      <c r="E7" s="460"/>
      <c r="F7" s="461" t="s">
        <v>759</v>
      </c>
    </row>
    <row r="8" spans="1:7" ht="12.75" customHeight="1">
      <c r="A8" s="431" t="s">
        <v>760</v>
      </c>
      <c r="B8" s="567">
        <v>733344.3</v>
      </c>
      <c r="C8" s="432"/>
      <c r="D8" s="432">
        <v>916382.6</v>
      </c>
      <c r="E8" s="432"/>
      <c r="F8" s="432"/>
      <c r="G8" s="230"/>
    </row>
    <row r="9" spans="1:7" ht="12.75" customHeight="1">
      <c r="A9" s="431" t="s">
        <v>761</v>
      </c>
      <c r="B9" s="568">
        <v>21325712.8</v>
      </c>
      <c r="C9" s="429">
        <v>26517194.4</v>
      </c>
      <c r="D9" s="429">
        <v>22483179.2</v>
      </c>
      <c r="E9" s="429">
        <f>D9/C9*100</f>
        <v>84.78717190382706</v>
      </c>
      <c r="F9" s="429">
        <f>+D9/B9*100</f>
        <v>105.42756254318495</v>
      </c>
      <c r="G9" s="230"/>
    </row>
    <row r="10" spans="1:7" ht="12.75" customHeight="1">
      <c r="A10" s="431" t="s">
        <v>762</v>
      </c>
      <c r="B10" s="568">
        <v>21412709.2</v>
      </c>
      <c r="C10" s="429">
        <v>26517194.4</v>
      </c>
      <c r="D10" s="429">
        <v>22269569.5</v>
      </c>
      <c r="E10" s="429">
        <f aca="true" t="shared" si="0" ref="E10:E15">D10/C10*100</f>
        <v>83.98162024260003</v>
      </c>
      <c r="F10" s="429">
        <f aca="true" t="shared" si="1" ref="F10:F17">+D10/B10*100</f>
        <v>104.00164356596223</v>
      </c>
      <c r="G10" s="230"/>
    </row>
    <row r="11" spans="1:7" ht="15" customHeight="1">
      <c r="A11" s="431" t="s">
        <v>763</v>
      </c>
      <c r="B11" s="568">
        <v>21412709.2</v>
      </c>
      <c r="C11" s="429">
        <v>19554464</v>
      </c>
      <c r="D11" s="429">
        <v>18150868.3</v>
      </c>
      <c r="E11" s="429">
        <f t="shared" si="0"/>
        <v>92.82212133249985</v>
      </c>
      <c r="F11" s="429">
        <f t="shared" si="1"/>
        <v>84.7667996163699</v>
      </c>
      <c r="G11" s="230"/>
    </row>
    <row r="12" spans="1:7" ht="15" customHeight="1">
      <c r="A12" s="431" t="s">
        <v>764</v>
      </c>
      <c r="B12" s="568">
        <v>21412709.2</v>
      </c>
      <c r="C12" s="429">
        <v>10244659.7</v>
      </c>
      <c r="D12" s="429">
        <v>9369811.6</v>
      </c>
      <c r="E12" s="429">
        <f t="shared" si="0"/>
        <v>91.46044743682408</v>
      </c>
      <c r="F12" s="429">
        <f t="shared" si="1"/>
        <v>43.75817890433033</v>
      </c>
      <c r="G12" s="230"/>
    </row>
    <row r="13" spans="1:7" ht="15" customHeight="1">
      <c r="A13" s="431" t="s">
        <v>765</v>
      </c>
      <c r="B13" s="568">
        <v>5671711.1</v>
      </c>
      <c r="C13" s="429">
        <v>5815115.1</v>
      </c>
      <c r="D13" s="429">
        <v>5609759.9</v>
      </c>
      <c r="E13" s="429">
        <f t="shared" si="0"/>
        <v>96.46859612460639</v>
      </c>
      <c r="F13" s="429">
        <f t="shared" si="1"/>
        <v>98.90771587431526</v>
      </c>
      <c r="G13" s="230"/>
    </row>
    <row r="14" spans="1:7" ht="15" customHeight="1">
      <c r="A14" s="431" t="s">
        <v>766</v>
      </c>
      <c r="B14" s="568">
        <v>611098.6</v>
      </c>
      <c r="C14" s="429">
        <v>639359.4</v>
      </c>
      <c r="D14" s="429">
        <v>612044.4</v>
      </c>
      <c r="E14" s="429">
        <f t="shared" si="0"/>
        <v>95.72775499977008</v>
      </c>
      <c r="F14" s="429">
        <f t="shared" si="1"/>
        <v>100.15477044130033</v>
      </c>
      <c r="G14" s="230"/>
    </row>
    <row r="15" spans="1:8" ht="15" customHeight="1">
      <c r="A15" s="431" t="s">
        <v>767</v>
      </c>
      <c r="B15" s="569">
        <v>15129899.5</v>
      </c>
      <c r="C15" s="429">
        <f>+G15</f>
        <v>13099989.5</v>
      </c>
      <c r="D15" s="429">
        <f>+H15</f>
        <v>11929064</v>
      </c>
      <c r="E15" s="429">
        <f t="shared" si="0"/>
        <v>91.06163024023797</v>
      </c>
      <c r="F15" s="429">
        <f t="shared" si="1"/>
        <v>78.84430428635696</v>
      </c>
      <c r="G15" s="230">
        <f>+C11-C13-C14</f>
        <v>13099989.5</v>
      </c>
      <c r="H15" s="230">
        <f>+D11-D13-D14</f>
        <v>11929064</v>
      </c>
    </row>
    <row r="16" spans="1:7" ht="15" customHeight="1">
      <c r="A16" s="431" t="s">
        <v>768</v>
      </c>
      <c r="B16" s="570"/>
      <c r="C16" s="431"/>
      <c r="D16" s="431"/>
      <c r="E16" s="429"/>
      <c r="F16" s="429"/>
      <c r="G16" s="230"/>
    </row>
    <row r="17" spans="1:7" ht="15" customHeight="1">
      <c r="A17" s="453" t="s">
        <v>769</v>
      </c>
      <c r="B17" s="568">
        <v>646347.9000000022</v>
      </c>
      <c r="C17" s="431"/>
      <c r="D17" s="429">
        <f>D8+D9-D10</f>
        <v>1129992.3000000007</v>
      </c>
      <c r="E17" s="429"/>
      <c r="F17" s="429">
        <f t="shared" si="1"/>
        <v>174.8272563429071</v>
      </c>
      <c r="G17" s="230"/>
    </row>
    <row r="18" spans="1:7" ht="12.75" customHeight="1">
      <c r="A18" s="430" t="s">
        <v>770</v>
      </c>
      <c r="B18" s="571"/>
      <c r="C18" s="462"/>
      <c r="D18" s="462"/>
      <c r="E18" s="462"/>
      <c r="F18" s="462"/>
      <c r="G18" s="230"/>
    </row>
    <row r="19" spans="1:7" ht="14.25" customHeight="1">
      <c r="A19" s="431" t="s">
        <v>760</v>
      </c>
      <c r="B19" s="567"/>
      <c r="C19" s="432"/>
      <c r="D19" s="432"/>
      <c r="E19" s="432"/>
      <c r="F19" s="432"/>
      <c r="G19" s="230"/>
    </row>
    <row r="20" spans="1:7" ht="14.25" customHeight="1">
      <c r="A20" s="431" t="s">
        <v>771</v>
      </c>
      <c r="B20" s="568">
        <v>25111952.2</v>
      </c>
      <c r="C20" s="429">
        <v>28528918.5</v>
      </c>
      <c r="D20" s="429">
        <v>28513733.2</v>
      </c>
      <c r="E20" s="429">
        <f>D20/C20*100</f>
        <v>99.94677225496648</v>
      </c>
      <c r="F20" s="429">
        <f aca="true" t="shared" si="2" ref="F20:F28">+D20/B20*100</f>
        <v>113.54646175218508</v>
      </c>
      <c r="G20" s="230"/>
    </row>
    <row r="21" spans="1:7" ht="14.25" customHeight="1">
      <c r="A21" s="431" t="s">
        <v>762</v>
      </c>
      <c r="B21" s="572">
        <v>24747941.2</v>
      </c>
      <c r="C21" s="429">
        <v>28528955.6</v>
      </c>
      <c r="D21" s="433">
        <v>27448236.4</v>
      </c>
      <c r="E21" s="429">
        <f aca="true" t="shared" si="3" ref="E21:E26">D21/C21*100</f>
        <v>96.21185151271362</v>
      </c>
      <c r="F21" s="429">
        <f t="shared" si="2"/>
        <v>110.91119127113491</v>
      </c>
      <c r="G21" s="230"/>
    </row>
    <row r="22" spans="1:7" ht="14.25" customHeight="1">
      <c r="A22" s="431" t="s">
        <v>763</v>
      </c>
      <c r="B22" s="568">
        <v>24747941.2</v>
      </c>
      <c r="C22" s="429">
        <f>+C21</f>
        <v>28528955.6</v>
      </c>
      <c r="D22" s="429">
        <f>+D21</f>
        <v>27448236.4</v>
      </c>
      <c r="E22" s="429">
        <f t="shared" si="3"/>
        <v>96.21185151271362</v>
      </c>
      <c r="F22" s="429">
        <f t="shared" si="2"/>
        <v>110.91119127113491</v>
      </c>
      <c r="G22" s="230"/>
    </row>
    <row r="23" spans="1:8" ht="14.25" customHeight="1">
      <c r="A23" s="431" t="s">
        <v>772</v>
      </c>
      <c r="B23" s="568">
        <v>24747941.2</v>
      </c>
      <c r="C23" s="429">
        <v>26582487.1</v>
      </c>
      <c r="D23" s="429">
        <v>25544350.4</v>
      </c>
      <c r="E23" s="429">
        <f t="shared" si="3"/>
        <v>96.09465925406204</v>
      </c>
      <c r="F23" s="429">
        <f t="shared" si="2"/>
        <v>103.21808264196135</v>
      </c>
      <c r="G23" s="230">
        <f>+C22-C24-C25</f>
        <v>8818967.000000002</v>
      </c>
      <c r="H23" s="230">
        <f>+D22-D24-D25</f>
        <v>8109428.7</v>
      </c>
    </row>
    <row r="24" spans="1:7" ht="14.25" customHeight="1">
      <c r="A24" s="431" t="s">
        <v>773</v>
      </c>
      <c r="B24" s="568">
        <v>16783158.2</v>
      </c>
      <c r="C24" s="429">
        <v>17729487</v>
      </c>
      <c r="D24" s="429">
        <v>17396483.4</v>
      </c>
      <c r="E24" s="429">
        <f t="shared" si="3"/>
        <v>98.12175276137431</v>
      </c>
      <c r="F24" s="429">
        <f t="shared" si="2"/>
        <v>103.65440873935157</v>
      </c>
      <c r="G24" s="230"/>
    </row>
    <row r="25" spans="1:7" ht="14.25" customHeight="1">
      <c r="A25" s="431" t="s">
        <v>774</v>
      </c>
      <c r="B25" s="568">
        <v>1798631</v>
      </c>
      <c r="C25" s="429">
        <v>1980501.6</v>
      </c>
      <c r="D25" s="429">
        <v>1942324.3</v>
      </c>
      <c r="E25" s="429">
        <f t="shared" si="3"/>
        <v>98.07234187541177</v>
      </c>
      <c r="F25" s="429">
        <f t="shared" si="2"/>
        <v>107.98903721775062</v>
      </c>
      <c r="G25" s="230"/>
    </row>
    <row r="26" spans="1:7" ht="14.25" customHeight="1">
      <c r="A26" s="431" t="s">
        <v>767</v>
      </c>
      <c r="B26" s="569">
        <v>6166152</v>
      </c>
      <c r="C26" s="429">
        <f>+G23</f>
        <v>8818967.000000002</v>
      </c>
      <c r="D26" s="429">
        <f>+H23</f>
        <v>8109428.7</v>
      </c>
      <c r="E26" s="429">
        <f t="shared" si="3"/>
        <v>91.95440577110674</v>
      </c>
      <c r="F26" s="429">
        <f t="shared" si="2"/>
        <v>131.51522537881</v>
      </c>
      <c r="G26" s="230"/>
    </row>
    <row r="27" spans="1:7" ht="14.25" customHeight="1">
      <c r="A27" s="431" t="s">
        <v>775</v>
      </c>
      <c r="B27" s="570"/>
      <c r="C27" s="431"/>
      <c r="D27" s="431"/>
      <c r="E27" s="429"/>
      <c r="F27" s="429"/>
      <c r="G27" s="230"/>
    </row>
    <row r="28" spans="1:7" ht="14.25" customHeight="1">
      <c r="A28" s="431" t="s">
        <v>776</v>
      </c>
      <c r="B28" s="568">
        <v>364011</v>
      </c>
      <c r="C28" s="431"/>
      <c r="D28" s="429">
        <f>D19+D20-D21</f>
        <v>1065496.8000000007</v>
      </c>
      <c r="E28" s="429"/>
      <c r="F28" s="429">
        <f t="shared" si="2"/>
        <v>292.710055465357</v>
      </c>
      <c r="G28" s="230"/>
    </row>
    <row r="29" spans="1:7" ht="14.25" customHeight="1">
      <c r="A29" s="430" t="s">
        <v>777</v>
      </c>
      <c r="B29" s="571"/>
      <c r="C29" s="462"/>
      <c r="D29" s="462"/>
      <c r="E29" s="462"/>
      <c r="F29" s="462"/>
      <c r="G29" s="230"/>
    </row>
    <row r="30" spans="1:7" ht="14.25" customHeight="1">
      <c r="A30" s="431" t="s">
        <v>760</v>
      </c>
      <c r="B30" s="567"/>
      <c r="C30" s="432"/>
      <c r="D30" s="432"/>
      <c r="E30" s="432"/>
      <c r="F30" s="432"/>
      <c r="G30" s="230"/>
    </row>
    <row r="31" spans="1:7" ht="14.25" customHeight="1">
      <c r="A31" s="431" t="s">
        <v>771</v>
      </c>
      <c r="B31" s="568">
        <v>5018139.3</v>
      </c>
      <c r="C31" s="429">
        <v>5451951.2</v>
      </c>
      <c r="D31" s="429">
        <v>5453197.3</v>
      </c>
      <c r="E31" s="429">
        <f aca="true" t="shared" si="4" ref="E31:E37">D31/C31*100</f>
        <v>100.02285603730274</v>
      </c>
      <c r="F31" s="429">
        <f aca="true" t="shared" si="5" ref="F31:F37">+D31/B31*100</f>
        <v>108.66970751489502</v>
      </c>
      <c r="G31" s="230"/>
    </row>
    <row r="32" spans="1:7" ht="12" customHeight="1">
      <c r="A32" s="431" t="s">
        <v>762</v>
      </c>
      <c r="B32" s="572">
        <v>4856611.4</v>
      </c>
      <c r="C32" s="429">
        <v>5451951.2</v>
      </c>
      <c r="D32" s="433">
        <v>5268322.7</v>
      </c>
      <c r="E32" s="429">
        <f t="shared" si="4"/>
        <v>96.6318755751152</v>
      </c>
      <c r="F32" s="429">
        <f t="shared" si="5"/>
        <v>108.47733668788078</v>
      </c>
      <c r="G32" s="230"/>
    </row>
    <row r="33" spans="1:7" ht="12" customHeight="1">
      <c r="A33" s="431" t="s">
        <v>778</v>
      </c>
      <c r="B33" s="568">
        <v>4856611.4</v>
      </c>
      <c r="C33" s="429">
        <v>5451951.2</v>
      </c>
      <c r="D33" s="429">
        <v>5268322.6</v>
      </c>
      <c r="E33" s="429">
        <f t="shared" si="4"/>
        <v>96.63187374090948</v>
      </c>
      <c r="F33" s="429">
        <f t="shared" si="5"/>
        <v>108.47733462883194</v>
      </c>
      <c r="G33" s="230"/>
    </row>
    <row r="34" spans="1:7" ht="12" customHeight="1">
      <c r="A34" s="431" t="s">
        <v>772</v>
      </c>
      <c r="B34" s="572">
        <v>4856611.4</v>
      </c>
      <c r="C34" s="433">
        <v>5438706.2</v>
      </c>
      <c r="D34" s="433">
        <v>5260105.7</v>
      </c>
      <c r="E34" s="429">
        <f t="shared" si="4"/>
        <v>96.71612156582387</v>
      </c>
      <c r="F34" s="429">
        <f t="shared" si="5"/>
        <v>108.30814464587387</v>
      </c>
      <c r="G34" s="230"/>
    </row>
    <row r="35" spans="1:7" ht="12" customHeight="1">
      <c r="A35" s="431" t="s">
        <v>773</v>
      </c>
      <c r="B35" s="568">
        <v>3633197.5</v>
      </c>
      <c r="C35" s="429">
        <v>3389498.5</v>
      </c>
      <c r="D35" s="429">
        <v>3333533.1</v>
      </c>
      <c r="E35" s="429">
        <f t="shared" si="4"/>
        <v>98.34885898312096</v>
      </c>
      <c r="F35" s="429">
        <f t="shared" si="5"/>
        <v>91.75204761095426</v>
      </c>
      <c r="G35" s="230"/>
    </row>
    <row r="36" spans="1:7" ht="12" customHeight="1">
      <c r="A36" s="431" t="s">
        <v>774</v>
      </c>
      <c r="B36" s="568">
        <v>395179.2</v>
      </c>
      <c r="C36" s="437">
        <v>372843.6</v>
      </c>
      <c r="D36" s="429">
        <v>364557.5</v>
      </c>
      <c r="E36" s="429">
        <f t="shared" si="4"/>
        <v>97.77759360761456</v>
      </c>
      <c r="F36" s="429">
        <f t="shared" si="5"/>
        <v>92.2511862972545</v>
      </c>
      <c r="G36" s="230"/>
    </row>
    <row r="37" spans="1:7" ht="12" customHeight="1">
      <c r="A37" s="431" t="s">
        <v>767</v>
      </c>
      <c r="B37" s="573">
        <v>828234.7000000004</v>
      </c>
      <c r="C37" s="437">
        <f>C33-C35-C36</f>
        <v>1689609.1</v>
      </c>
      <c r="D37" s="437">
        <f>D33-D35-D36</f>
        <v>1570231.9999999995</v>
      </c>
      <c r="E37" s="429">
        <f t="shared" si="4"/>
        <v>92.9346320400381</v>
      </c>
      <c r="F37" s="429">
        <f t="shared" si="5"/>
        <v>189.58780645148033</v>
      </c>
      <c r="G37" s="230"/>
    </row>
    <row r="38" spans="1:7" ht="12" customHeight="1">
      <c r="A38" s="193" t="s">
        <v>775</v>
      </c>
      <c r="B38" s="568"/>
      <c r="C38" s="193"/>
      <c r="D38" s="429"/>
      <c r="E38" s="429"/>
      <c r="F38" s="429"/>
      <c r="G38" s="230"/>
    </row>
    <row r="39" spans="1:7" ht="12" customHeight="1">
      <c r="A39" s="431" t="s">
        <v>776</v>
      </c>
      <c r="B39" s="568">
        <v>161527.89999999944</v>
      </c>
      <c r="C39" s="435"/>
      <c r="D39" s="429">
        <f>D30+D31-D32</f>
        <v>184874.59999999963</v>
      </c>
      <c r="E39" s="429"/>
      <c r="F39" s="429">
        <f>+D39/B39*100</f>
        <v>114.45366404193966</v>
      </c>
      <c r="G39" s="230"/>
    </row>
    <row r="40" spans="1:7" ht="12" customHeight="1">
      <c r="A40" s="431" t="s">
        <v>779</v>
      </c>
      <c r="B40" s="570"/>
      <c r="C40" s="431"/>
      <c r="D40" s="431"/>
      <c r="E40" s="431"/>
      <c r="F40" s="431"/>
      <c r="G40" s="230"/>
    </row>
    <row r="41" spans="1:7" ht="12" customHeight="1">
      <c r="A41" s="453" t="s">
        <v>780</v>
      </c>
      <c r="B41" s="574"/>
      <c r="C41" s="453"/>
      <c r="D41" s="453"/>
      <c r="E41" s="453"/>
      <c r="F41" s="453"/>
      <c r="G41" s="230"/>
    </row>
    <row r="42" spans="1:7" ht="10.5" customHeight="1">
      <c r="A42" s="430" t="s">
        <v>781</v>
      </c>
      <c r="B42" s="571"/>
      <c r="C42" s="462"/>
      <c r="D42" s="462"/>
      <c r="E42" s="462"/>
      <c r="F42" s="462"/>
      <c r="G42" s="230"/>
    </row>
    <row r="43" spans="1:7" ht="10.5" customHeight="1">
      <c r="A43" s="431" t="s">
        <v>760</v>
      </c>
      <c r="B43" s="567"/>
      <c r="C43" s="432"/>
      <c r="D43" s="432"/>
      <c r="E43" s="432"/>
      <c r="F43" s="432"/>
      <c r="G43" s="230"/>
    </row>
    <row r="44" spans="1:7" ht="10.5" customHeight="1">
      <c r="A44" s="431" t="s">
        <v>771</v>
      </c>
      <c r="B44" s="568">
        <v>221439.4</v>
      </c>
      <c r="C44" s="429">
        <v>220007.2</v>
      </c>
      <c r="D44" s="429">
        <v>220007.2</v>
      </c>
      <c r="E44" s="429">
        <f>D44/C44*100</f>
        <v>100</v>
      </c>
      <c r="F44" s="429">
        <f aca="true" t="shared" si="6" ref="F44:F52">+D44/B44*100</f>
        <v>99.3532316290597</v>
      </c>
      <c r="G44" s="230"/>
    </row>
    <row r="45" spans="1:7" ht="10.5" customHeight="1">
      <c r="A45" s="431" t="s">
        <v>762</v>
      </c>
      <c r="B45" s="572">
        <v>218598.4</v>
      </c>
      <c r="C45" s="429">
        <v>220007.2</v>
      </c>
      <c r="D45" s="433">
        <v>202213.2</v>
      </c>
      <c r="E45" s="429">
        <f aca="true" t="shared" si="7" ref="E45:E50">D45/C45*100</f>
        <v>91.91208287728765</v>
      </c>
      <c r="F45" s="429">
        <f t="shared" si="6"/>
        <v>92.5044282117344</v>
      </c>
      <c r="G45" s="230"/>
    </row>
    <row r="46" spans="1:7" ht="10.5" customHeight="1">
      <c r="A46" s="431" t="s">
        <v>778</v>
      </c>
      <c r="B46" s="568">
        <v>218598.4</v>
      </c>
      <c r="C46" s="429">
        <f>+C45</f>
        <v>220007.2</v>
      </c>
      <c r="D46" s="429">
        <f>+D45</f>
        <v>202213.2</v>
      </c>
      <c r="E46" s="429">
        <f t="shared" si="7"/>
        <v>91.91208287728765</v>
      </c>
      <c r="F46" s="429">
        <f t="shared" si="6"/>
        <v>92.5044282117344</v>
      </c>
      <c r="G46" s="230"/>
    </row>
    <row r="47" spans="1:7" ht="9.75" customHeight="1">
      <c r="A47" s="431" t="s">
        <v>772</v>
      </c>
      <c r="B47" s="568">
        <v>218598.4</v>
      </c>
      <c r="C47" s="429">
        <v>216932.9</v>
      </c>
      <c r="D47" s="429">
        <v>199371.9</v>
      </c>
      <c r="E47" s="429">
        <f t="shared" si="7"/>
        <v>91.90487012343448</v>
      </c>
      <c r="F47" s="429">
        <f t="shared" si="6"/>
        <v>91.20464742651365</v>
      </c>
      <c r="G47" s="230">
        <f>+C48+C49+C50</f>
        <v>220007.2</v>
      </c>
    </row>
    <row r="48" spans="1:7" ht="10.5" customHeight="1">
      <c r="A48" s="431" t="s">
        <v>773</v>
      </c>
      <c r="B48" s="568">
        <v>143678.7</v>
      </c>
      <c r="C48" s="429">
        <v>113330.8</v>
      </c>
      <c r="D48" s="429">
        <v>110845</v>
      </c>
      <c r="E48" s="429">
        <f t="shared" si="7"/>
        <v>97.80659802983831</v>
      </c>
      <c r="F48" s="429">
        <f t="shared" si="6"/>
        <v>77.1478305413398</v>
      </c>
      <c r="G48" s="230"/>
    </row>
    <row r="49" spans="1:7" ht="10.5" customHeight="1">
      <c r="A49" s="431" t="s">
        <v>774</v>
      </c>
      <c r="B49" s="568">
        <v>15744.4</v>
      </c>
      <c r="C49" s="429">
        <v>14327.5</v>
      </c>
      <c r="D49" s="429">
        <v>13915.9</v>
      </c>
      <c r="E49" s="429">
        <f t="shared" si="7"/>
        <v>97.12720293142559</v>
      </c>
      <c r="F49" s="429">
        <f t="shared" si="6"/>
        <v>88.3863468915932</v>
      </c>
      <c r="G49" s="230"/>
    </row>
    <row r="50" spans="1:8" ht="10.5" customHeight="1">
      <c r="A50" s="431" t="s">
        <v>767</v>
      </c>
      <c r="B50" s="568">
        <v>59175.29999999998</v>
      </c>
      <c r="C50" s="429">
        <f>+G50</f>
        <v>92348.90000000001</v>
      </c>
      <c r="D50" s="429">
        <f>+H50</f>
        <v>77452.30000000002</v>
      </c>
      <c r="E50" s="429">
        <f t="shared" si="7"/>
        <v>83.8692177167243</v>
      </c>
      <c r="F50" s="429">
        <f t="shared" si="6"/>
        <v>130.8861974506256</v>
      </c>
      <c r="G50" s="230">
        <f>C46-C48-C49</f>
        <v>92348.90000000001</v>
      </c>
      <c r="H50" s="230">
        <f>D46-D48-D49</f>
        <v>77452.30000000002</v>
      </c>
    </row>
    <row r="51" spans="1:7" ht="10.5" customHeight="1">
      <c r="A51" s="431" t="s">
        <v>775</v>
      </c>
      <c r="B51" s="568"/>
      <c r="C51" s="429"/>
      <c r="D51" s="429"/>
      <c r="E51" s="429"/>
      <c r="F51" s="429"/>
      <c r="G51" s="230"/>
    </row>
    <row r="52" spans="1:7" ht="10.5" customHeight="1">
      <c r="A52" s="431" t="s">
        <v>776</v>
      </c>
      <c r="B52" s="568">
        <v>2841</v>
      </c>
      <c r="C52" s="431"/>
      <c r="D52" s="429">
        <f>D43+D44-D45</f>
        <v>17794</v>
      </c>
      <c r="E52" s="429"/>
      <c r="F52" s="429">
        <f t="shared" si="6"/>
        <v>626.3287574797607</v>
      </c>
      <c r="G52" s="230"/>
    </row>
    <row r="53" spans="1:7" ht="11.25" customHeight="1">
      <c r="A53" s="434" t="s">
        <v>782</v>
      </c>
      <c r="B53" s="571"/>
      <c r="C53" s="462"/>
      <c r="D53" s="462"/>
      <c r="E53" s="462"/>
      <c r="F53" s="462"/>
      <c r="G53" s="230"/>
    </row>
    <row r="54" spans="1:7" ht="13.5" customHeight="1">
      <c r="A54" s="431" t="s">
        <v>760</v>
      </c>
      <c r="B54" s="567"/>
      <c r="C54" s="432"/>
      <c r="D54" s="432"/>
      <c r="E54" s="432"/>
      <c r="F54" s="429"/>
      <c r="G54" s="230"/>
    </row>
    <row r="55" spans="1:7" ht="11.25" customHeight="1">
      <c r="A55" s="431" t="s">
        <v>771</v>
      </c>
      <c r="B55" s="568">
        <v>155529.8</v>
      </c>
      <c r="C55" s="429">
        <v>152330.4</v>
      </c>
      <c r="D55" s="429">
        <v>152330.4</v>
      </c>
      <c r="E55" s="429">
        <f aca="true" t="shared" si="8" ref="E55:E61">D55/C55*100</f>
        <v>100</v>
      </c>
      <c r="F55" s="429">
        <f aca="true" t="shared" si="9" ref="F55:F63">+D55/B55*100</f>
        <v>97.94290226053143</v>
      </c>
      <c r="G55" s="230"/>
    </row>
    <row r="56" spans="1:7" ht="11.25" customHeight="1">
      <c r="A56" s="431" t="s">
        <v>762</v>
      </c>
      <c r="B56" s="572">
        <v>154258.8</v>
      </c>
      <c r="C56" s="429">
        <v>152330.4</v>
      </c>
      <c r="D56" s="433">
        <v>145595.2</v>
      </c>
      <c r="E56" s="429">
        <f t="shared" si="8"/>
        <v>95.57855818667844</v>
      </c>
      <c r="F56" s="429">
        <f t="shared" si="9"/>
        <v>94.3837239755528</v>
      </c>
      <c r="G56" s="230"/>
    </row>
    <row r="57" spans="1:7" ht="11.25" customHeight="1">
      <c r="A57" s="431" t="s">
        <v>778</v>
      </c>
      <c r="B57" s="568">
        <v>154258.8</v>
      </c>
      <c r="C57" s="429">
        <v>152330.4</v>
      </c>
      <c r="D57" s="429">
        <v>145595.2</v>
      </c>
      <c r="E57" s="429">
        <f t="shared" si="8"/>
        <v>95.57855818667844</v>
      </c>
      <c r="F57" s="429">
        <f t="shared" si="9"/>
        <v>94.3837239755528</v>
      </c>
      <c r="G57" s="230"/>
    </row>
    <row r="58" spans="1:7" ht="12" customHeight="1">
      <c r="A58" s="431" t="s">
        <v>772</v>
      </c>
      <c r="B58" s="568">
        <v>154258.8</v>
      </c>
      <c r="C58" s="429">
        <v>151130.4</v>
      </c>
      <c r="D58" s="429">
        <v>144678.6</v>
      </c>
      <c r="E58" s="429">
        <f t="shared" si="8"/>
        <v>95.73097139953313</v>
      </c>
      <c r="F58" s="429">
        <f t="shared" si="9"/>
        <v>93.78952772872601</v>
      </c>
      <c r="G58" s="230"/>
    </row>
    <row r="59" spans="1:7" ht="12" customHeight="1">
      <c r="A59" s="431" t="s">
        <v>773</v>
      </c>
      <c r="B59" s="568">
        <v>103084.3</v>
      </c>
      <c r="C59" s="429">
        <v>105028</v>
      </c>
      <c r="D59" s="429">
        <v>105469</v>
      </c>
      <c r="E59" s="429">
        <f t="shared" si="8"/>
        <v>100.41988802985871</v>
      </c>
      <c r="F59" s="429">
        <f t="shared" si="9"/>
        <v>102.31334936551929</v>
      </c>
      <c r="G59" s="230"/>
    </row>
    <row r="60" spans="1:7" ht="12" customHeight="1">
      <c r="A60" s="431" t="s">
        <v>774</v>
      </c>
      <c r="B60" s="568">
        <v>11338.8</v>
      </c>
      <c r="C60" s="429">
        <v>11552.9</v>
      </c>
      <c r="D60" s="429">
        <v>11291.3</v>
      </c>
      <c r="E60" s="429">
        <f t="shared" si="8"/>
        <v>97.73563347730872</v>
      </c>
      <c r="F60" s="429">
        <f t="shared" si="9"/>
        <v>99.58108441810421</v>
      </c>
      <c r="G60" s="230"/>
    </row>
    <row r="61" spans="1:8" ht="12" customHeight="1">
      <c r="A61" s="435" t="s">
        <v>767</v>
      </c>
      <c r="B61" s="568">
        <v>39835.69999999998</v>
      </c>
      <c r="C61" s="429">
        <f>+C57-C59-C60</f>
        <v>35749.49999999999</v>
      </c>
      <c r="D61" s="429">
        <f>+D57-D59-D60</f>
        <v>28834.900000000012</v>
      </c>
      <c r="E61" s="429">
        <f t="shared" si="8"/>
        <v>80.65819102365073</v>
      </c>
      <c r="F61" s="429">
        <f t="shared" si="9"/>
        <v>72.38456961971303</v>
      </c>
      <c r="G61" s="230"/>
      <c r="H61" s="230"/>
    </row>
    <row r="62" spans="1:7" ht="13.5" customHeight="1">
      <c r="A62" s="436" t="s">
        <v>775</v>
      </c>
      <c r="B62" s="570"/>
      <c r="C62" s="436"/>
      <c r="D62" s="431"/>
      <c r="E62" s="437"/>
      <c r="F62" s="429"/>
      <c r="G62" s="230"/>
    </row>
    <row r="63" spans="1:7" ht="13.5" customHeight="1">
      <c r="A63" s="436" t="s">
        <v>776</v>
      </c>
      <c r="B63" s="568">
        <v>1271</v>
      </c>
      <c r="C63" s="429"/>
      <c r="D63" s="429">
        <f>+D54+D55-D56</f>
        <v>6735.1999999999825</v>
      </c>
      <c r="E63" s="429"/>
      <c r="F63" s="429">
        <f t="shared" si="9"/>
        <v>529.913453973248</v>
      </c>
      <c r="G63" s="230"/>
    </row>
    <row r="64" spans="1:7" ht="14.25" customHeight="1" hidden="1">
      <c r="A64" s="430" t="s">
        <v>783</v>
      </c>
      <c r="B64" s="575"/>
      <c r="C64" s="462"/>
      <c r="D64" s="462"/>
      <c r="E64" s="462"/>
      <c r="F64" s="462"/>
      <c r="G64" s="230"/>
    </row>
    <row r="65" spans="1:7" ht="13.5" customHeight="1" hidden="1">
      <c r="A65" s="438" t="s">
        <v>760</v>
      </c>
      <c r="B65" s="576">
        <v>736344.3</v>
      </c>
      <c r="C65" s="432"/>
      <c r="D65" s="432"/>
      <c r="E65" s="432"/>
      <c r="F65" s="432"/>
      <c r="G65" s="230"/>
    </row>
    <row r="66" spans="1:7" ht="13.5" customHeight="1" hidden="1">
      <c r="A66" s="436" t="s">
        <v>771</v>
      </c>
      <c r="B66" s="576">
        <v>47434153.699999996</v>
      </c>
      <c r="C66" s="429"/>
      <c r="D66" s="429"/>
      <c r="E66" s="429"/>
      <c r="F66" s="429"/>
      <c r="G66" s="230"/>
    </row>
    <row r="67" spans="1:7" ht="13.5" customHeight="1" hidden="1">
      <c r="A67" s="436" t="s">
        <v>762</v>
      </c>
      <c r="B67" s="576">
        <v>46819985.1</v>
      </c>
      <c r="C67" s="429"/>
      <c r="D67" s="433"/>
      <c r="E67" s="429"/>
      <c r="F67" s="429"/>
      <c r="G67" s="230"/>
    </row>
    <row r="68" spans="1:7" ht="13.5" customHeight="1" hidden="1">
      <c r="A68" s="436" t="s">
        <v>778</v>
      </c>
      <c r="B68" s="576">
        <v>46819985.1</v>
      </c>
      <c r="C68" s="429"/>
      <c r="D68" s="429"/>
      <c r="E68" s="429"/>
      <c r="F68" s="429"/>
      <c r="G68" s="230"/>
    </row>
    <row r="69" spans="1:7" ht="13.5" customHeight="1" hidden="1">
      <c r="A69" s="436" t="s">
        <v>772</v>
      </c>
      <c r="B69" s="576">
        <v>46819985.1</v>
      </c>
      <c r="C69" s="429"/>
      <c r="D69" s="429"/>
      <c r="E69" s="429"/>
      <c r="F69" s="429"/>
      <c r="G69" s="230"/>
    </row>
    <row r="70" spans="1:7" ht="13.5" customHeight="1" hidden="1">
      <c r="A70" s="436" t="s">
        <v>773</v>
      </c>
      <c r="B70" s="576">
        <v>24156073.1</v>
      </c>
      <c r="C70" s="429"/>
      <c r="D70" s="429"/>
      <c r="E70" s="429"/>
      <c r="F70" s="429"/>
      <c r="G70" s="230"/>
    </row>
    <row r="71" spans="1:7" ht="13.5" customHeight="1" hidden="1">
      <c r="A71" s="436" t="s">
        <v>774</v>
      </c>
      <c r="B71" s="576">
        <v>2618308.3000000003</v>
      </c>
      <c r="C71" s="429"/>
      <c r="D71" s="429"/>
      <c r="E71" s="433"/>
      <c r="F71" s="429"/>
      <c r="G71" s="230"/>
    </row>
    <row r="72" spans="1:7" ht="13.5" customHeight="1" hidden="1">
      <c r="A72" s="436" t="s">
        <v>767</v>
      </c>
      <c r="B72" s="576">
        <v>20045603.7</v>
      </c>
      <c r="C72" s="429"/>
      <c r="D72" s="429"/>
      <c r="E72" s="429"/>
      <c r="F72" s="429"/>
      <c r="G72" s="230"/>
    </row>
    <row r="73" spans="1:7" ht="13.5" customHeight="1" hidden="1">
      <c r="A73" s="436" t="s">
        <v>775</v>
      </c>
      <c r="B73" s="576"/>
      <c r="C73" s="431"/>
      <c r="D73" s="431"/>
      <c r="E73" s="429"/>
      <c r="F73" s="429"/>
      <c r="G73" s="230"/>
    </row>
    <row r="74" spans="1:7" ht="13.5" customHeight="1" hidden="1">
      <c r="A74" s="439" t="s">
        <v>776</v>
      </c>
      <c r="B74" s="576">
        <v>1350512.9000000001</v>
      </c>
      <c r="C74" s="453"/>
      <c r="D74" s="440"/>
      <c r="E74" s="440"/>
      <c r="F74" s="429"/>
      <c r="G74" s="230"/>
    </row>
    <row r="75" spans="1:8" ht="10.5" customHeight="1">
      <c r="A75" s="434" t="s">
        <v>784</v>
      </c>
      <c r="B75" s="458"/>
      <c r="C75" s="458"/>
      <c r="D75" s="458"/>
      <c r="E75" s="458"/>
      <c r="F75" s="458"/>
      <c r="G75" s="230"/>
      <c r="H75" s="230"/>
    </row>
    <row r="76" spans="1:11" ht="13.5" customHeight="1">
      <c r="A76" s="436" t="s">
        <v>760</v>
      </c>
      <c r="B76" s="441">
        <f>+B8+B19+B30+B43+B54</f>
        <v>733344.3</v>
      </c>
      <c r="C76" s="423"/>
      <c r="D76" s="441">
        <f>+D8+D19+D30+D43+D54</f>
        <v>916382.6</v>
      </c>
      <c r="E76" s="441"/>
      <c r="F76" s="429"/>
      <c r="G76" s="230">
        <f>+D8+D19+D30+D43+D54</f>
        <v>916382.6</v>
      </c>
      <c r="H76" s="230"/>
      <c r="I76" s="230"/>
      <c r="J76" s="230"/>
      <c r="K76" s="230"/>
    </row>
    <row r="77" spans="1:11" ht="9.75" customHeight="1">
      <c r="A77" s="436" t="s">
        <v>771</v>
      </c>
      <c r="B77" s="441">
        <f aca="true" t="shared" si="10" ref="B77:D85">+B9+B20+B31+B44+B55</f>
        <v>51832773.49999999</v>
      </c>
      <c r="C77" s="441">
        <f t="shared" si="10"/>
        <v>60870401.7</v>
      </c>
      <c r="D77" s="441">
        <f t="shared" si="10"/>
        <v>56822447.3</v>
      </c>
      <c r="E77" s="429">
        <f aca="true" t="shared" si="11" ref="E77:E83">D77/C77*100</f>
        <v>93.34988058736599</v>
      </c>
      <c r="F77" s="429">
        <f aca="true" t="shared" si="12" ref="F77:F85">+D77/B77*100</f>
        <v>109.62648429376445</v>
      </c>
      <c r="G77" s="230"/>
      <c r="H77" s="230"/>
      <c r="I77" s="230"/>
      <c r="J77" s="230"/>
      <c r="K77" s="230"/>
    </row>
    <row r="78" spans="1:11" ht="9.75" customHeight="1">
      <c r="A78" s="436" t="s">
        <v>762</v>
      </c>
      <c r="B78" s="441">
        <f t="shared" si="10"/>
        <v>51390118.99999999</v>
      </c>
      <c r="C78" s="441">
        <f t="shared" si="10"/>
        <v>60870438.800000004</v>
      </c>
      <c r="D78" s="441">
        <f t="shared" si="10"/>
        <v>55333937.00000001</v>
      </c>
      <c r="E78" s="429">
        <f t="shared" si="11"/>
        <v>90.90444900817768</v>
      </c>
      <c r="F78" s="429">
        <f t="shared" si="12"/>
        <v>107.67427294729559</v>
      </c>
      <c r="G78" s="230"/>
      <c r="H78" s="230"/>
      <c r="I78" s="230"/>
      <c r="J78" s="230"/>
      <c r="K78" s="230"/>
    </row>
    <row r="79" spans="1:11" ht="9.75" customHeight="1">
      <c r="A79" s="436" t="s">
        <v>778</v>
      </c>
      <c r="B79" s="441">
        <f t="shared" si="10"/>
        <v>51390118.99999999</v>
      </c>
      <c r="C79" s="441">
        <f t="shared" si="10"/>
        <v>53907708.400000006</v>
      </c>
      <c r="D79" s="441">
        <f t="shared" si="10"/>
        <v>51215235.70000001</v>
      </c>
      <c r="E79" s="429">
        <f t="shared" si="11"/>
        <v>95.00540316048753</v>
      </c>
      <c r="F79" s="429">
        <f t="shared" si="12"/>
        <v>99.65969469734058</v>
      </c>
      <c r="G79" s="230"/>
      <c r="H79" s="230"/>
      <c r="I79" s="230"/>
      <c r="J79" s="230"/>
      <c r="K79" s="230"/>
    </row>
    <row r="80" spans="1:11" ht="13.5" customHeight="1">
      <c r="A80" s="436" t="s">
        <v>772</v>
      </c>
      <c r="B80" s="441">
        <f t="shared" si="10"/>
        <v>51390118.99999999</v>
      </c>
      <c r="C80" s="441">
        <f t="shared" si="10"/>
        <v>42633916.3</v>
      </c>
      <c r="D80" s="441">
        <f t="shared" si="10"/>
        <v>40518318.2</v>
      </c>
      <c r="E80" s="429">
        <f t="shared" si="11"/>
        <v>95.03775800207218</v>
      </c>
      <c r="F80" s="429">
        <f t="shared" si="12"/>
        <v>78.8445697119324</v>
      </c>
      <c r="G80" s="230"/>
      <c r="H80" s="230"/>
      <c r="I80" s="230"/>
      <c r="J80" s="230"/>
      <c r="K80" s="230"/>
    </row>
    <row r="81" spans="1:11" ht="13.5" customHeight="1">
      <c r="A81" s="436" t="s">
        <v>773</v>
      </c>
      <c r="B81" s="441">
        <f t="shared" si="10"/>
        <v>26334829.799999997</v>
      </c>
      <c r="C81" s="441">
        <f t="shared" si="10"/>
        <v>27152459.400000002</v>
      </c>
      <c r="D81" s="441">
        <f t="shared" si="10"/>
        <v>26556090.4</v>
      </c>
      <c r="E81" s="429">
        <f t="shared" si="11"/>
        <v>97.80362805735379</v>
      </c>
      <c r="F81" s="429">
        <f t="shared" si="12"/>
        <v>100.84018238082557</v>
      </c>
      <c r="G81" s="230"/>
      <c r="H81" s="230"/>
      <c r="I81" s="230"/>
      <c r="J81" s="230"/>
      <c r="K81" s="230"/>
    </row>
    <row r="82" spans="1:11" ht="13.5" customHeight="1">
      <c r="A82" s="436" t="s">
        <v>774</v>
      </c>
      <c r="B82" s="441">
        <f t="shared" si="10"/>
        <v>2831992</v>
      </c>
      <c r="C82" s="441">
        <f t="shared" si="10"/>
        <v>3018585</v>
      </c>
      <c r="D82" s="441">
        <f t="shared" si="10"/>
        <v>2944133.4</v>
      </c>
      <c r="E82" s="429">
        <f t="shared" si="11"/>
        <v>97.5335595982886</v>
      </c>
      <c r="F82" s="429">
        <f t="shared" si="12"/>
        <v>103.95980638363385</v>
      </c>
      <c r="G82" s="230"/>
      <c r="H82" s="230"/>
      <c r="I82" s="230"/>
      <c r="J82" s="230"/>
      <c r="K82" s="230"/>
    </row>
    <row r="83" spans="1:11" ht="13.5" customHeight="1">
      <c r="A83" s="436" t="s">
        <v>767</v>
      </c>
      <c r="B83" s="441">
        <f t="shared" si="10"/>
        <v>22223297.2</v>
      </c>
      <c r="C83" s="441">
        <f t="shared" si="10"/>
        <v>23736664</v>
      </c>
      <c r="D83" s="441">
        <f t="shared" si="10"/>
        <v>21715011.9</v>
      </c>
      <c r="E83" s="429">
        <f t="shared" si="11"/>
        <v>91.48299820058959</v>
      </c>
      <c r="F83" s="429">
        <f t="shared" si="12"/>
        <v>97.71282678971687</v>
      </c>
      <c r="G83" s="230"/>
      <c r="H83" s="230"/>
      <c r="I83" s="230"/>
      <c r="J83" s="230"/>
      <c r="K83" s="230"/>
    </row>
    <row r="84" spans="1:11" ht="13.5" customHeight="1">
      <c r="A84" s="436" t="s">
        <v>775</v>
      </c>
      <c r="B84" s="441"/>
      <c r="C84" s="441"/>
      <c r="D84" s="441"/>
      <c r="E84" s="441"/>
      <c r="F84" s="429"/>
      <c r="G84" s="230"/>
      <c r="H84" s="230"/>
      <c r="J84" s="230"/>
      <c r="K84" s="230"/>
    </row>
    <row r="85" spans="1:11" ht="13.5" customHeight="1">
      <c r="A85" s="436" t="s">
        <v>776</v>
      </c>
      <c r="B85" s="441">
        <f t="shared" si="10"/>
        <v>1175998.8000000017</v>
      </c>
      <c r="C85" s="441"/>
      <c r="D85" s="429">
        <f>+D76+D77-D78</f>
        <v>2404892.899999991</v>
      </c>
      <c r="E85" s="441"/>
      <c r="F85" s="429">
        <f t="shared" si="12"/>
        <v>204.49790424956112</v>
      </c>
      <c r="G85" s="230">
        <f>+D17+D28+D39+D52+D63</f>
        <v>2404892.9000000013</v>
      </c>
      <c r="H85" s="230"/>
      <c r="I85" s="230"/>
      <c r="J85" s="230"/>
      <c r="K85" s="230"/>
    </row>
    <row r="86" spans="1:8" ht="12.75" customHeight="1">
      <c r="A86" s="436" t="s">
        <v>779</v>
      </c>
      <c r="B86" s="441"/>
      <c r="C86" s="463"/>
      <c r="D86" s="463"/>
      <c r="E86" s="464"/>
      <c r="F86" s="464"/>
      <c r="G86" s="230"/>
      <c r="H86" s="230"/>
    </row>
    <row r="87" spans="1:8" ht="9.75" customHeight="1">
      <c r="A87" s="439" t="s">
        <v>780</v>
      </c>
      <c r="B87" s="465"/>
      <c r="C87" s="465"/>
      <c r="D87" s="465"/>
      <c r="E87" s="466"/>
      <c r="F87" s="466"/>
      <c r="G87" s="230"/>
      <c r="H87" s="230"/>
    </row>
    <row r="88" spans="1:8" ht="12">
      <c r="A88" s="191" t="s">
        <v>785</v>
      </c>
      <c r="B88" s="234"/>
      <c r="G88" s="230"/>
      <c r="H88" s="230"/>
    </row>
    <row r="89" spans="1:4" ht="12">
      <c r="A89" s="185" t="s">
        <v>786</v>
      </c>
      <c r="B89" s="258"/>
      <c r="C89" s="234"/>
      <c r="D89" s="234"/>
    </row>
    <row r="90" ht="12">
      <c r="D90" s="234"/>
    </row>
    <row r="91" spans="1:2" ht="12">
      <c r="A91" s="193"/>
      <c r="B91" s="239"/>
    </row>
  </sheetData>
  <sheetProtection/>
  <mergeCells count="1">
    <mergeCell ref="C4:E4"/>
  </mergeCells>
  <printOptions/>
  <pageMargins left="0.25" right="0.29" top="0.51" bottom="0.53" header="0.2" footer="0.25"/>
  <pageSetup horizontalDpi="600" verticalDpi="600" orientation="landscape" r:id="rId2"/>
  <headerFooter alignWithMargins="0">
    <oddHeader>&amp;R&amp;"Arial Mon,Regular"&amp;8&amp;UБүлэг 8.Төсөв</oddHeader>
    <oddFooter>&amp;R&amp;18 30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9">
      <selection activeCell="G51" sqref="G51"/>
    </sheetView>
  </sheetViews>
  <sheetFormatPr defaultColWidth="9.00390625" defaultRowHeight="12.75"/>
  <cols>
    <col min="1" max="1" width="29.00390625" style="261" customWidth="1"/>
    <col min="2" max="2" width="9.875" style="361" customWidth="1"/>
    <col min="3" max="3" width="9.125" style="361" customWidth="1"/>
    <col min="4" max="4" width="7.375" style="362" customWidth="1"/>
    <col min="5" max="5" width="9.00390625" style="361" customWidth="1"/>
    <col min="6" max="6" width="9.00390625" style="362" customWidth="1"/>
    <col min="7" max="7" width="8.625" style="361" customWidth="1"/>
    <col min="8" max="8" width="11.375" style="362" customWidth="1"/>
    <col min="9" max="16384" width="9.125" style="261" customWidth="1"/>
  </cols>
  <sheetData>
    <row r="1" spans="1:8" ht="11.25">
      <c r="A1" s="348" t="s">
        <v>917</v>
      </c>
      <c r="B1" s="349"/>
      <c r="C1" s="349"/>
      <c r="D1" s="350"/>
      <c r="E1" s="349"/>
      <c r="F1" s="350"/>
      <c r="G1" s="349"/>
      <c r="H1" s="350"/>
    </row>
    <row r="2" spans="1:8" s="260" customFormat="1" ht="18" customHeight="1">
      <c r="A2" s="351"/>
      <c r="B2" s="352" t="s">
        <v>918</v>
      </c>
      <c r="C2" s="352" t="s">
        <v>919</v>
      </c>
      <c r="D2" s="353" t="s">
        <v>920</v>
      </c>
      <c r="E2" s="352" t="s">
        <v>921</v>
      </c>
      <c r="F2" s="353" t="s">
        <v>922</v>
      </c>
      <c r="G2" s="352" t="s">
        <v>923</v>
      </c>
      <c r="H2" s="353" t="s">
        <v>924</v>
      </c>
    </row>
    <row r="3" spans="1:8" ht="11.25">
      <c r="A3" s="354" t="s">
        <v>925</v>
      </c>
      <c r="B3" s="616">
        <v>7041.1</v>
      </c>
      <c r="C3" s="616">
        <v>20908.1</v>
      </c>
      <c r="D3" s="616"/>
      <c r="E3" s="616"/>
      <c r="F3" s="616"/>
      <c r="G3" s="616">
        <v>2178.1</v>
      </c>
      <c r="H3" s="350">
        <f>SUM(B3:G3)</f>
        <v>30127.299999999996</v>
      </c>
    </row>
    <row r="4" spans="1:8" ht="11.25">
      <c r="A4" s="354" t="s">
        <v>926</v>
      </c>
      <c r="B4" s="616">
        <v>251.7</v>
      </c>
      <c r="C4" s="616">
        <v>4093.7</v>
      </c>
      <c r="D4" s="616"/>
      <c r="E4" s="616"/>
      <c r="F4" s="616"/>
      <c r="G4" s="616">
        <v>398.9</v>
      </c>
      <c r="H4" s="350">
        <f aca="true" t="shared" si="0" ref="H4:H15">SUM(B4:G4)</f>
        <v>4744.299999999999</v>
      </c>
    </row>
    <row r="5" spans="1:8" ht="11.25">
      <c r="A5" s="354" t="s">
        <v>927</v>
      </c>
      <c r="B5" s="616">
        <v>131.1</v>
      </c>
      <c r="C5" s="616">
        <v>859.6</v>
      </c>
      <c r="D5" s="616"/>
      <c r="E5" s="616"/>
      <c r="F5" s="616"/>
      <c r="G5" s="616"/>
      <c r="H5" s="350">
        <f t="shared" si="0"/>
        <v>990.7</v>
      </c>
    </row>
    <row r="6" spans="1:8" ht="11.25">
      <c r="A6" s="354" t="s">
        <v>928</v>
      </c>
      <c r="B6" s="616">
        <v>27248.7</v>
      </c>
      <c r="C6" s="616">
        <v>1000</v>
      </c>
      <c r="D6" s="616"/>
      <c r="E6" s="616"/>
      <c r="F6" s="616"/>
      <c r="G6" s="616"/>
      <c r="H6" s="350">
        <f t="shared" si="0"/>
        <v>28248.7</v>
      </c>
    </row>
    <row r="7" spans="1:8" ht="11.25">
      <c r="A7" s="354" t="s">
        <v>929</v>
      </c>
      <c r="B7" s="616">
        <v>38109.6</v>
      </c>
      <c r="C7" s="616"/>
      <c r="D7" s="616"/>
      <c r="E7" s="616"/>
      <c r="F7" s="616"/>
      <c r="G7" s="616"/>
      <c r="H7" s="350">
        <f t="shared" si="0"/>
        <v>38109.6</v>
      </c>
    </row>
    <row r="8" spans="1:8" ht="11.25">
      <c r="A8" s="354" t="s">
        <v>930</v>
      </c>
      <c r="B8" s="616">
        <v>107.8</v>
      </c>
      <c r="C8" s="616">
        <v>1464.3</v>
      </c>
      <c r="D8" s="616"/>
      <c r="E8" s="616"/>
      <c r="F8" s="616"/>
      <c r="G8" s="616"/>
      <c r="H8" s="350">
        <f t="shared" si="0"/>
        <v>1572.1</v>
      </c>
    </row>
    <row r="9" spans="1:8" ht="11.25">
      <c r="A9" s="354" t="s">
        <v>931</v>
      </c>
      <c r="B9" s="616">
        <v>14025.3</v>
      </c>
      <c r="C9" s="616"/>
      <c r="D9" s="616"/>
      <c r="E9" s="616"/>
      <c r="F9" s="616"/>
      <c r="G9" s="616">
        <v>264</v>
      </c>
      <c r="H9" s="350">
        <f t="shared" si="0"/>
        <v>14289.3</v>
      </c>
    </row>
    <row r="10" spans="1:8" ht="11.25">
      <c r="A10" s="354" t="s">
        <v>932</v>
      </c>
      <c r="B10" s="616"/>
      <c r="C10" s="616"/>
      <c r="D10" s="616"/>
      <c r="E10" s="616"/>
      <c r="F10" s="616"/>
      <c r="G10" s="616">
        <v>3568.5</v>
      </c>
      <c r="H10" s="350">
        <f t="shared" si="0"/>
        <v>3568.5</v>
      </c>
    </row>
    <row r="11" spans="1:8" ht="11.25">
      <c r="A11" s="354" t="s">
        <v>933</v>
      </c>
      <c r="B11" s="616">
        <v>4114.1</v>
      </c>
      <c r="C11" s="616"/>
      <c r="D11" s="616"/>
      <c r="E11" s="616"/>
      <c r="F11" s="616"/>
      <c r="G11" s="616">
        <v>278.1</v>
      </c>
      <c r="H11" s="350">
        <f t="shared" si="0"/>
        <v>4392.200000000001</v>
      </c>
    </row>
    <row r="12" spans="1:8" ht="11.25" hidden="1">
      <c r="A12" s="354" t="s">
        <v>934</v>
      </c>
      <c r="B12" s="616"/>
      <c r="C12" s="616"/>
      <c r="D12" s="616"/>
      <c r="E12" s="616"/>
      <c r="F12" s="616"/>
      <c r="G12" s="616"/>
      <c r="H12" s="350">
        <f t="shared" si="0"/>
        <v>0</v>
      </c>
    </row>
    <row r="13" spans="1:8" ht="11.25">
      <c r="A13" s="354" t="s">
        <v>935</v>
      </c>
      <c r="B13" s="616">
        <v>3443.8</v>
      </c>
      <c r="C13" s="616">
        <v>12031.1</v>
      </c>
      <c r="D13" s="616"/>
      <c r="E13" s="616"/>
      <c r="F13" s="616"/>
      <c r="G13" s="616">
        <v>3539.4</v>
      </c>
      <c r="H13" s="350">
        <f t="shared" si="0"/>
        <v>19014.300000000003</v>
      </c>
    </row>
    <row r="14" spans="1:8" ht="11.25">
      <c r="A14" s="354" t="s">
        <v>936</v>
      </c>
      <c r="B14" s="616">
        <v>1228.9</v>
      </c>
      <c r="C14" s="616">
        <v>2401</v>
      </c>
      <c r="D14" s="616"/>
      <c r="E14" s="616"/>
      <c r="F14" s="616"/>
      <c r="G14" s="616">
        <v>296.5</v>
      </c>
      <c r="H14" s="350">
        <f t="shared" si="0"/>
        <v>3926.4</v>
      </c>
    </row>
    <row r="15" spans="1:8" ht="11.25">
      <c r="A15" s="354" t="s">
        <v>937</v>
      </c>
      <c r="B15" s="616">
        <v>13393.5</v>
      </c>
      <c r="C15" s="616">
        <v>1823</v>
      </c>
      <c r="D15" s="616"/>
      <c r="E15" s="616"/>
      <c r="F15" s="616"/>
      <c r="G15" s="616">
        <v>2678.9</v>
      </c>
      <c r="H15" s="350">
        <f t="shared" si="0"/>
        <v>17895.4</v>
      </c>
    </row>
    <row r="16" spans="1:8" ht="11.25">
      <c r="A16" s="278" t="s">
        <v>938</v>
      </c>
      <c r="B16" s="355">
        <f aca="true" t="shared" si="1" ref="B16:H16">SUM(B3:B15)</f>
        <v>109095.6</v>
      </c>
      <c r="C16" s="355">
        <f t="shared" si="1"/>
        <v>44580.799999999996</v>
      </c>
      <c r="D16" s="356">
        <f t="shared" si="1"/>
        <v>0</v>
      </c>
      <c r="E16" s="355">
        <f t="shared" si="1"/>
        <v>0</v>
      </c>
      <c r="F16" s="356">
        <f t="shared" si="1"/>
        <v>0</v>
      </c>
      <c r="G16" s="355">
        <f t="shared" si="1"/>
        <v>13202.4</v>
      </c>
      <c r="H16" s="356">
        <f t="shared" si="1"/>
        <v>166878.8</v>
      </c>
    </row>
    <row r="17" spans="1:8" s="260" customFormat="1" ht="24" customHeight="1">
      <c r="A17" s="351"/>
      <c r="B17" s="352" t="s">
        <v>918</v>
      </c>
      <c r="C17" s="352" t="s">
        <v>919</v>
      </c>
      <c r="D17" s="353" t="s">
        <v>920</v>
      </c>
      <c r="E17" s="352" t="s">
        <v>921</v>
      </c>
      <c r="F17" s="353" t="s">
        <v>922</v>
      </c>
      <c r="G17" s="352" t="s">
        <v>923</v>
      </c>
      <c r="H17" s="353" t="s">
        <v>924</v>
      </c>
    </row>
    <row r="18" spans="1:8" ht="11.25">
      <c r="A18" s="354" t="s">
        <v>925</v>
      </c>
      <c r="B18" s="349">
        <v>2908.3</v>
      </c>
      <c r="C18" s="349">
        <v>5103.8</v>
      </c>
      <c r="D18" s="350"/>
      <c r="E18" s="349"/>
      <c r="F18" s="350"/>
      <c r="G18" s="349"/>
      <c r="H18" s="350">
        <f>SUM(B18:G18)</f>
        <v>8012.1</v>
      </c>
    </row>
    <row r="19" spans="1:8" ht="11.25">
      <c r="A19" s="354" t="s">
        <v>926</v>
      </c>
      <c r="B19" s="349">
        <v>1912.9</v>
      </c>
      <c r="C19" s="349">
        <v>3267.1</v>
      </c>
      <c r="D19" s="350"/>
      <c r="E19" s="349"/>
      <c r="F19" s="350"/>
      <c r="G19" s="349"/>
      <c r="H19" s="350">
        <f aca="true" t="shared" si="2" ref="H19:H30">SUM(B19:G19)</f>
        <v>5180</v>
      </c>
    </row>
    <row r="20" spans="1:8" ht="11.25">
      <c r="A20" s="354" t="s">
        <v>927</v>
      </c>
      <c r="B20" s="349">
        <v>347.6</v>
      </c>
      <c r="C20" s="349">
        <v>1018.8</v>
      </c>
      <c r="D20" s="350"/>
      <c r="E20" s="349"/>
      <c r="F20" s="350"/>
      <c r="G20" s="349"/>
      <c r="H20" s="350">
        <f t="shared" si="2"/>
        <v>1366.4</v>
      </c>
    </row>
    <row r="21" spans="1:8" ht="11.25">
      <c r="A21" s="354" t="s">
        <v>928</v>
      </c>
      <c r="B21" s="349">
        <v>5139.7</v>
      </c>
      <c r="C21" s="349"/>
      <c r="D21" s="350"/>
      <c r="E21" s="349"/>
      <c r="F21" s="350"/>
      <c r="G21" s="349"/>
      <c r="H21" s="350">
        <f t="shared" si="2"/>
        <v>5139.7</v>
      </c>
    </row>
    <row r="22" spans="1:8" ht="11.25">
      <c r="A22" s="354" t="s">
        <v>929</v>
      </c>
      <c r="B22" s="349"/>
      <c r="C22" s="349"/>
      <c r="D22" s="350"/>
      <c r="E22" s="349"/>
      <c r="F22" s="350"/>
      <c r="G22" s="349"/>
      <c r="H22" s="350">
        <f t="shared" si="2"/>
        <v>0</v>
      </c>
    </row>
    <row r="23" spans="1:8" ht="11.25">
      <c r="A23" s="354" t="s">
        <v>930</v>
      </c>
      <c r="B23" s="349"/>
      <c r="C23" s="349"/>
      <c r="D23" s="350"/>
      <c r="E23" s="349"/>
      <c r="F23" s="350"/>
      <c r="G23" s="349"/>
      <c r="H23" s="350">
        <f t="shared" si="2"/>
        <v>0</v>
      </c>
    </row>
    <row r="24" spans="1:8" ht="11.25">
      <c r="A24" s="354" t="s">
        <v>931</v>
      </c>
      <c r="B24" s="349">
        <v>1318.8</v>
      </c>
      <c r="C24" s="349"/>
      <c r="D24" s="350"/>
      <c r="E24" s="349"/>
      <c r="F24" s="350"/>
      <c r="G24" s="349"/>
      <c r="H24" s="350">
        <f t="shared" si="2"/>
        <v>1318.8</v>
      </c>
    </row>
    <row r="25" spans="1:8" ht="11.25">
      <c r="A25" s="354" t="s">
        <v>932</v>
      </c>
      <c r="B25" s="349"/>
      <c r="C25" s="349"/>
      <c r="D25" s="350"/>
      <c r="E25" s="349"/>
      <c r="F25" s="350"/>
      <c r="G25" s="349"/>
      <c r="H25" s="350">
        <f t="shared" si="2"/>
        <v>0</v>
      </c>
    </row>
    <row r="26" spans="1:8" ht="11.25">
      <c r="A26" s="354" t="s">
        <v>933</v>
      </c>
      <c r="B26" s="349">
        <v>565.7</v>
      </c>
      <c r="C26" s="349"/>
      <c r="D26" s="350"/>
      <c r="E26" s="349"/>
      <c r="F26" s="350"/>
      <c r="G26" s="349"/>
      <c r="H26" s="350">
        <f t="shared" si="2"/>
        <v>565.7</v>
      </c>
    </row>
    <row r="27" spans="1:8" ht="11.25" hidden="1">
      <c r="A27" s="354" t="s">
        <v>934</v>
      </c>
      <c r="B27" s="349"/>
      <c r="C27" s="349"/>
      <c r="D27" s="350"/>
      <c r="E27" s="349"/>
      <c r="F27" s="350"/>
      <c r="G27" s="349"/>
      <c r="H27" s="350">
        <f t="shared" si="2"/>
        <v>0</v>
      </c>
    </row>
    <row r="28" spans="1:8" ht="11.25">
      <c r="A28" s="354" t="s">
        <v>935</v>
      </c>
      <c r="B28" s="349">
        <v>18</v>
      </c>
      <c r="C28" s="349">
        <v>1413.9</v>
      </c>
      <c r="D28" s="350"/>
      <c r="E28" s="349"/>
      <c r="F28" s="350"/>
      <c r="G28" s="349">
        <v>1444.3</v>
      </c>
      <c r="H28" s="350">
        <f t="shared" si="2"/>
        <v>2876.2</v>
      </c>
    </row>
    <row r="29" spans="1:8" ht="11.25">
      <c r="A29" s="354" t="s">
        <v>936</v>
      </c>
      <c r="B29" s="349">
        <v>151</v>
      </c>
      <c r="C29" s="349"/>
      <c r="D29" s="350"/>
      <c r="E29" s="349"/>
      <c r="F29" s="350"/>
      <c r="G29" s="349"/>
      <c r="H29" s="350">
        <f t="shared" si="2"/>
        <v>151</v>
      </c>
    </row>
    <row r="30" spans="1:8" ht="11.25">
      <c r="A30" s="354" t="s">
        <v>937</v>
      </c>
      <c r="B30" s="349">
        <v>7312.8</v>
      </c>
      <c r="C30" s="357"/>
      <c r="D30" s="350"/>
      <c r="E30" s="349"/>
      <c r="F30" s="350"/>
      <c r="G30" s="349"/>
      <c r="H30" s="350">
        <f t="shared" si="2"/>
        <v>7312.8</v>
      </c>
    </row>
    <row r="31" spans="1:8" ht="11.25">
      <c r="A31" s="278"/>
      <c r="B31" s="355">
        <f aca="true" t="shared" si="3" ref="B31:H31">SUM(B18:B30)</f>
        <v>19674.8</v>
      </c>
      <c r="C31" s="358">
        <f t="shared" si="3"/>
        <v>10803.599999999999</v>
      </c>
      <c r="D31" s="356">
        <f t="shared" si="3"/>
        <v>0</v>
      </c>
      <c r="E31" s="355">
        <f t="shared" si="3"/>
        <v>0</v>
      </c>
      <c r="F31" s="356">
        <f t="shared" si="3"/>
        <v>0</v>
      </c>
      <c r="G31" s="355">
        <f t="shared" si="3"/>
        <v>1444.3</v>
      </c>
      <c r="H31" s="356">
        <f t="shared" si="3"/>
        <v>31922.7</v>
      </c>
    </row>
    <row r="32" spans="1:8" ht="5.25" customHeight="1">
      <c r="A32" s="277"/>
      <c r="B32" s="359"/>
      <c r="C32" s="359"/>
      <c r="D32" s="360"/>
      <c r="E32" s="359"/>
      <c r="F32" s="360"/>
      <c r="G32" s="359"/>
      <c r="H32" s="360"/>
    </row>
    <row r="33" spans="1:8" ht="8.25" customHeight="1">
      <c r="A33" s="278" t="s">
        <v>939</v>
      </c>
      <c r="B33" s="359"/>
      <c r="C33" s="359"/>
      <c r="D33" s="360"/>
      <c r="E33" s="359"/>
      <c r="F33" s="360"/>
      <c r="G33" s="359"/>
      <c r="H33" s="360"/>
    </row>
    <row r="34" spans="1:8" s="260" customFormat="1" ht="15.75" customHeight="1">
      <c r="A34" s="351"/>
      <c r="B34" s="352" t="s">
        <v>918</v>
      </c>
      <c r="C34" s="352" t="s">
        <v>919</v>
      </c>
      <c r="D34" s="353" t="s">
        <v>920</v>
      </c>
      <c r="E34" s="352" t="s">
        <v>921</v>
      </c>
      <c r="F34" s="353" t="s">
        <v>922</v>
      </c>
      <c r="G34" s="352" t="s">
        <v>923</v>
      </c>
      <c r="H34" s="353" t="s">
        <v>924</v>
      </c>
    </row>
    <row r="35" spans="1:8" ht="11.25">
      <c r="A35" s="354" t="s">
        <v>925</v>
      </c>
      <c r="B35" s="349">
        <v>2309.7</v>
      </c>
      <c r="C35" s="349">
        <v>4345.3</v>
      </c>
      <c r="D35" s="350"/>
      <c r="E35" s="349"/>
      <c r="F35" s="350"/>
      <c r="G35" s="349">
        <v>483.9</v>
      </c>
      <c r="H35" s="350">
        <f>SUM(B35:G35)</f>
        <v>7138.9</v>
      </c>
    </row>
    <row r="36" spans="1:8" ht="11.25">
      <c r="A36" s="354" t="s">
        <v>926</v>
      </c>
      <c r="B36" s="349">
        <v>179.8</v>
      </c>
      <c r="C36" s="349">
        <v>477.9</v>
      </c>
      <c r="D36" s="350"/>
      <c r="E36" s="349"/>
      <c r="F36" s="350"/>
      <c r="G36" s="349"/>
      <c r="H36" s="350">
        <f aca="true" t="shared" si="4" ref="H36:H47">SUM(B36:G36)</f>
        <v>657.7</v>
      </c>
    </row>
    <row r="37" spans="1:8" ht="11.25">
      <c r="A37" s="354" t="s">
        <v>927</v>
      </c>
      <c r="B37" s="349">
        <v>69.8</v>
      </c>
      <c r="C37" s="349">
        <v>202.4</v>
      </c>
      <c r="D37" s="350"/>
      <c r="E37" s="349"/>
      <c r="F37" s="350"/>
      <c r="G37" s="349"/>
      <c r="H37" s="350">
        <f t="shared" si="4"/>
        <v>272.2</v>
      </c>
    </row>
    <row r="38" spans="1:8" ht="11.25">
      <c r="A38" s="354" t="s">
        <v>928</v>
      </c>
      <c r="B38" s="349">
        <v>10995.1</v>
      </c>
      <c r="C38" s="349">
        <v>1000</v>
      </c>
      <c r="D38" s="350"/>
      <c r="E38" s="349"/>
      <c r="F38" s="350"/>
      <c r="G38" s="349"/>
      <c r="H38" s="350">
        <f t="shared" si="4"/>
        <v>11995.1</v>
      </c>
    </row>
    <row r="39" spans="1:8" ht="11.25">
      <c r="A39" s="354" t="s">
        <v>929</v>
      </c>
      <c r="B39" s="349">
        <v>33502.8</v>
      </c>
      <c r="C39" s="349"/>
      <c r="D39" s="350"/>
      <c r="E39" s="349"/>
      <c r="F39" s="350"/>
      <c r="G39" s="349"/>
      <c r="H39" s="350">
        <f t="shared" si="4"/>
        <v>33502.8</v>
      </c>
    </row>
    <row r="40" spans="1:8" ht="11.25">
      <c r="A40" s="354" t="s">
        <v>930</v>
      </c>
      <c r="B40" s="349">
        <v>60.9</v>
      </c>
      <c r="C40" s="349">
        <v>144.3</v>
      </c>
      <c r="D40" s="350"/>
      <c r="E40" s="349"/>
      <c r="F40" s="350"/>
      <c r="G40" s="349"/>
      <c r="H40" s="350">
        <f t="shared" si="4"/>
        <v>205.20000000000002</v>
      </c>
    </row>
    <row r="41" spans="1:8" ht="11.25">
      <c r="A41" s="354" t="s">
        <v>931</v>
      </c>
      <c r="B41" s="349">
        <v>4737.8</v>
      </c>
      <c r="C41" s="349"/>
      <c r="D41" s="350"/>
      <c r="E41" s="349"/>
      <c r="F41" s="350"/>
      <c r="G41" s="349">
        <v>264</v>
      </c>
      <c r="H41" s="350">
        <f t="shared" si="4"/>
        <v>5001.8</v>
      </c>
    </row>
    <row r="42" spans="1:8" ht="11.25">
      <c r="A42" s="354" t="s">
        <v>932</v>
      </c>
      <c r="B42" s="349"/>
      <c r="C42" s="349"/>
      <c r="D42" s="350"/>
      <c r="E42" s="349"/>
      <c r="F42" s="350"/>
      <c r="G42" s="349">
        <v>2045.1</v>
      </c>
      <c r="H42" s="350">
        <f t="shared" si="4"/>
        <v>2045.1</v>
      </c>
    </row>
    <row r="43" spans="1:8" ht="11.25">
      <c r="A43" s="354" t="s">
        <v>933</v>
      </c>
      <c r="B43" s="349">
        <v>3610.6</v>
      </c>
      <c r="C43" s="349"/>
      <c r="D43" s="350"/>
      <c r="E43" s="349"/>
      <c r="F43" s="350"/>
      <c r="G43" s="349">
        <v>125.5</v>
      </c>
      <c r="H43" s="350">
        <f t="shared" si="4"/>
        <v>3736.1</v>
      </c>
    </row>
    <row r="44" spans="1:8" ht="11.25" hidden="1">
      <c r="A44" s="354" t="s">
        <v>934</v>
      </c>
      <c r="B44" s="349"/>
      <c r="C44" s="349"/>
      <c r="D44" s="350"/>
      <c r="E44" s="349"/>
      <c r="F44" s="350"/>
      <c r="G44" s="349"/>
      <c r="H44" s="350">
        <f t="shared" si="4"/>
        <v>0</v>
      </c>
    </row>
    <row r="45" spans="1:8" ht="11.25">
      <c r="A45" s="354" t="s">
        <v>935</v>
      </c>
      <c r="B45" s="349">
        <v>603.9</v>
      </c>
      <c r="C45" s="349">
        <v>2281.6</v>
      </c>
      <c r="D45" s="350"/>
      <c r="E45" s="349"/>
      <c r="F45" s="350"/>
      <c r="G45" s="349">
        <v>912.9</v>
      </c>
      <c r="H45" s="350">
        <f t="shared" si="4"/>
        <v>3798.4</v>
      </c>
    </row>
    <row r="46" spans="1:8" ht="11.25">
      <c r="A46" s="354" t="s">
        <v>936</v>
      </c>
      <c r="B46" s="349">
        <v>629.8</v>
      </c>
      <c r="C46" s="349">
        <v>725</v>
      </c>
      <c r="D46" s="350"/>
      <c r="E46" s="349"/>
      <c r="F46" s="350"/>
      <c r="G46" s="349">
        <v>146.5</v>
      </c>
      <c r="H46" s="350">
        <f t="shared" si="4"/>
        <v>1501.3</v>
      </c>
    </row>
    <row r="47" spans="1:8" ht="11.25">
      <c r="A47" s="354" t="s">
        <v>937</v>
      </c>
      <c r="B47" s="349">
        <v>4780.5</v>
      </c>
      <c r="C47" s="349">
        <v>1057.7</v>
      </c>
      <c r="D47" s="350"/>
      <c r="E47" s="349"/>
      <c r="F47" s="350"/>
      <c r="G47" s="349">
        <v>1854.1</v>
      </c>
      <c r="H47" s="350">
        <f t="shared" si="4"/>
        <v>7692.299999999999</v>
      </c>
    </row>
    <row r="48" spans="1:8" ht="11.25">
      <c r="A48" s="278"/>
      <c r="B48" s="355">
        <f aca="true" t="shared" si="5" ref="B48:H48">SUM(B35:B47)</f>
        <v>61480.70000000001</v>
      </c>
      <c r="C48" s="355">
        <f t="shared" si="5"/>
        <v>10234.2</v>
      </c>
      <c r="D48" s="356">
        <f t="shared" si="5"/>
        <v>0</v>
      </c>
      <c r="E48" s="355">
        <f t="shared" si="5"/>
        <v>0</v>
      </c>
      <c r="F48" s="356">
        <f t="shared" si="5"/>
        <v>0</v>
      </c>
      <c r="G48" s="355">
        <f t="shared" si="5"/>
        <v>5832</v>
      </c>
      <c r="H48" s="356">
        <f t="shared" si="5"/>
        <v>77546.90000000001</v>
      </c>
    </row>
    <row r="49" spans="1:8" ht="9.75" customHeight="1">
      <c r="A49" s="278" t="s">
        <v>940</v>
      </c>
      <c r="B49" s="359"/>
      <c r="C49" s="359"/>
      <c r="D49" s="360"/>
      <c r="E49" s="359"/>
      <c r="F49" s="360"/>
      <c r="G49" s="359"/>
      <c r="H49" s="360"/>
    </row>
    <row r="50" spans="1:8" ht="17.25" customHeight="1">
      <c r="A50" s="351"/>
      <c r="B50" s="352" t="s">
        <v>918</v>
      </c>
      <c r="C50" s="352" t="s">
        <v>919</v>
      </c>
      <c r="D50" s="353" t="s">
        <v>920</v>
      </c>
      <c r="E50" s="352" t="s">
        <v>921</v>
      </c>
      <c r="F50" s="353" t="s">
        <v>922</v>
      </c>
      <c r="G50" s="352" t="s">
        <v>923</v>
      </c>
      <c r="H50" s="353" t="s">
        <v>924</v>
      </c>
    </row>
    <row r="51" spans="1:8" ht="11.25">
      <c r="A51" s="354" t="s">
        <v>925</v>
      </c>
      <c r="B51" s="349">
        <f aca="true" t="shared" si="6" ref="B51:G63">+B3+B18-B35</f>
        <v>7639.700000000002</v>
      </c>
      <c r="C51" s="349">
        <f t="shared" si="6"/>
        <v>21666.6</v>
      </c>
      <c r="D51" s="350">
        <f t="shared" si="6"/>
        <v>0</v>
      </c>
      <c r="E51" s="349">
        <f t="shared" si="6"/>
        <v>0</v>
      </c>
      <c r="F51" s="350">
        <f t="shared" si="6"/>
        <v>0</v>
      </c>
      <c r="G51" s="349">
        <f t="shared" si="6"/>
        <v>1694.1999999999998</v>
      </c>
      <c r="H51" s="350">
        <f>SUM(B51:G51)</f>
        <v>31000.5</v>
      </c>
    </row>
    <row r="52" spans="1:8" ht="11.25">
      <c r="A52" s="354" t="s">
        <v>926</v>
      </c>
      <c r="B52" s="349">
        <f t="shared" si="6"/>
        <v>1984.8</v>
      </c>
      <c r="C52" s="349">
        <f t="shared" si="6"/>
        <v>6882.9</v>
      </c>
      <c r="D52" s="350">
        <f t="shared" si="6"/>
        <v>0</v>
      </c>
      <c r="E52" s="349">
        <f t="shared" si="6"/>
        <v>0</v>
      </c>
      <c r="F52" s="350">
        <f t="shared" si="6"/>
        <v>0</v>
      </c>
      <c r="G52" s="349">
        <f t="shared" si="6"/>
        <v>398.9</v>
      </c>
      <c r="H52" s="350">
        <f aca="true" t="shared" si="7" ref="H52:H63">SUM(B52:G52)</f>
        <v>9266.599999999999</v>
      </c>
    </row>
    <row r="53" spans="1:8" ht="11.25">
      <c r="A53" s="354" t="s">
        <v>927</v>
      </c>
      <c r="B53" s="349">
        <f t="shared" si="6"/>
        <v>408.90000000000003</v>
      </c>
      <c r="C53" s="349">
        <f t="shared" si="6"/>
        <v>1676</v>
      </c>
      <c r="D53" s="350">
        <f t="shared" si="6"/>
        <v>0</v>
      </c>
      <c r="E53" s="349">
        <f t="shared" si="6"/>
        <v>0</v>
      </c>
      <c r="F53" s="350">
        <f t="shared" si="6"/>
        <v>0</v>
      </c>
      <c r="G53" s="349">
        <f t="shared" si="6"/>
        <v>0</v>
      </c>
      <c r="H53" s="350">
        <f t="shared" si="7"/>
        <v>2084.9</v>
      </c>
    </row>
    <row r="54" spans="1:8" ht="11.25">
      <c r="A54" s="354" t="s">
        <v>928</v>
      </c>
      <c r="B54" s="349">
        <f t="shared" si="6"/>
        <v>21393.300000000003</v>
      </c>
      <c r="C54" s="349">
        <f t="shared" si="6"/>
        <v>0</v>
      </c>
      <c r="D54" s="350">
        <f t="shared" si="6"/>
        <v>0</v>
      </c>
      <c r="E54" s="349">
        <f t="shared" si="6"/>
        <v>0</v>
      </c>
      <c r="F54" s="350">
        <f t="shared" si="6"/>
        <v>0</v>
      </c>
      <c r="G54" s="349">
        <f t="shared" si="6"/>
        <v>0</v>
      </c>
      <c r="H54" s="350">
        <f t="shared" si="7"/>
        <v>21393.300000000003</v>
      </c>
    </row>
    <row r="55" spans="1:8" ht="11.25">
      <c r="A55" s="354" t="s">
        <v>929</v>
      </c>
      <c r="B55" s="349">
        <f t="shared" si="6"/>
        <v>4606.799999999996</v>
      </c>
      <c r="C55" s="349">
        <f t="shared" si="6"/>
        <v>0</v>
      </c>
      <c r="D55" s="350">
        <f t="shared" si="6"/>
        <v>0</v>
      </c>
      <c r="E55" s="349">
        <f t="shared" si="6"/>
        <v>0</v>
      </c>
      <c r="F55" s="350">
        <f t="shared" si="6"/>
        <v>0</v>
      </c>
      <c r="G55" s="349">
        <f t="shared" si="6"/>
        <v>0</v>
      </c>
      <c r="H55" s="350">
        <f t="shared" si="7"/>
        <v>4606.799999999996</v>
      </c>
    </row>
    <row r="56" spans="1:8" ht="11.25">
      <c r="A56" s="354" t="s">
        <v>930</v>
      </c>
      <c r="B56" s="349">
        <f t="shared" si="6"/>
        <v>46.9</v>
      </c>
      <c r="C56" s="349">
        <f t="shared" si="6"/>
        <v>1320</v>
      </c>
      <c r="D56" s="350">
        <f t="shared" si="6"/>
        <v>0</v>
      </c>
      <c r="E56" s="349">
        <f t="shared" si="6"/>
        <v>0</v>
      </c>
      <c r="F56" s="350">
        <f t="shared" si="6"/>
        <v>0</v>
      </c>
      <c r="G56" s="349">
        <f t="shared" si="6"/>
        <v>0</v>
      </c>
      <c r="H56" s="350">
        <f t="shared" si="7"/>
        <v>1366.9</v>
      </c>
    </row>
    <row r="57" spans="1:8" ht="11.25">
      <c r="A57" s="354" t="s">
        <v>931</v>
      </c>
      <c r="B57" s="349">
        <f t="shared" si="6"/>
        <v>10606.3</v>
      </c>
      <c r="C57" s="349">
        <f t="shared" si="6"/>
        <v>0</v>
      </c>
      <c r="D57" s="350">
        <f t="shared" si="6"/>
        <v>0</v>
      </c>
      <c r="E57" s="349">
        <f t="shared" si="6"/>
        <v>0</v>
      </c>
      <c r="F57" s="350">
        <f t="shared" si="6"/>
        <v>0</v>
      </c>
      <c r="G57" s="349">
        <f t="shared" si="6"/>
        <v>0</v>
      </c>
      <c r="H57" s="350">
        <f t="shared" si="7"/>
        <v>10606.3</v>
      </c>
    </row>
    <row r="58" spans="1:8" ht="11.25">
      <c r="A58" s="354" t="s">
        <v>932</v>
      </c>
      <c r="B58" s="349">
        <f t="shared" si="6"/>
        <v>0</v>
      </c>
      <c r="C58" s="349">
        <f t="shared" si="6"/>
        <v>0</v>
      </c>
      <c r="D58" s="350">
        <f t="shared" si="6"/>
        <v>0</v>
      </c>
      <c r="E58" s="349">
        <f t="shared" si="6"/>
        <v>0</v>
      </c>
      <c r="F58" s="350">
        <f t="shared" si="6"/>
        <v>0</v>
      </c>
      <c r="G58" s="349">
        <f t="shared" si="6"/>
        <v>1523.4</v>
      </c>
      <c r="H58" s="350">
        <f t="shared" si="7"/>
        <v>1523.4</v>
      </c>
    </row>
    <row r="59" spans="1:8" ht="11.25">
      <c r="A59" s="354" t="s">
        <v>933</v>
      </c>
      <c r="B59" s="349">
        <f t="shared" si="6"/>
        <v>1069.2000000000003</v>
      </c>
      <c r="C59" s="349">
        <f t="shared" si="6"/>
        <v>0</v>
      </c>
      <c r="D59" s="350">
        <f t="shared" si="6"/>
        <v>0</v>
      </c>
      <c r="E59" s="349">
        <f t="shared" si="6"/>
        <v>0</v>
      </c>
      <c r="F59" s="350">
        <f t="shared" si="6"/>
        <v>0</v>
      </c>
      <c r="G59" s="349">
        <f t="shared" si="6"/>
        <v>152.60000000000002</v>
      </c>
      <c r="H59" s="350">
        <f t="shared" si="7"/>
        <v>1221.8000000000002</v>
      </c>
    </row>
    <row r="60" spans="1:8" ht="11.25" hidden="1">
      <c r="A60" s="354" t="s">
        <v>934</v>
      </c>
      <c r="B60" s="349">
        <f t="shared" si="6"/>
        <v>0</v>
      </c>
      <c r="C60" s="349">
        <f t="shared" si="6"/>
        <v>0</v>
      </c>
      <c r="D60" s="350">
        <f t="shared" si="6"/>
        <v>0</v>
      </c>
      <c r="E60" s="349">
        <f t="shared" si="6"/>
        <v>0</v>
      </c>
      <c r="F60" s="350">
        <f t="shared" si="6"/>
        <v>0</v>
      </c>
      <c r="G60" s="349">
        <f t="shared" si="6"/>
        <v>0</v>
      </c>
      <c r="H60" s="350">
        <f t="shared" si="7"/>
        <v>0</v>
      </c>
    </row>
    <row r="61" spans="1:8" ht="11.25">
      <c r="A61" s="354" t="s">
        <v>935</v>
      </c>
      <c r="B61" s="349">
        <f t="shared" si="6"/>
        <v>2857.9</v>
      </c>
      <c r="C61" s="349">
        <f t="shared" si="6"/>
        <v>11163.4</v>
      </c>
      <c r="D61" s="350">
        <f t="shared" si="6"/>
        <v>0</v>
      </c>
      <c r="E61" s="349">
        <f t="shared" si="6"/>
        <v>0</v>
      </c>
      <c r="F61" s="350">
        <f t="shared" si="6"/>
        <v>0</v>
      </c>
      <c r="G61" s="349">
        <f t="shared" si="6"/>
        <v>4070.7999999999997</v>
      </c>
      <c r="H61" s="350">
        <f t="shared" si="7"/>
        <v>18092.1</v>
      </c>
    </row>
    <row r="62" spans="1:8" ht="11.25">
      <c r="A62" s="354" t="s">
        <v>936</v>
      </c>
      <c r="B62" s="349">
        <f t="shared" si="6"/>
        <v>750.1000000000001</v>
      </c>
      <c r="C62" s="349">
        <f t="shared" si="6"/>
        <v>1676</v>
      </c>
      <c r="D62" s="350">
        <f t="shared" si="6"/>
        <v>0</v>
      </c>
      <c r="E62" s="349">
        <f t="shared" si="6"/>
        <v>0</v>
      </c>
      <c r="F62" s="350">
        <f t="shared" si="6"/>
        <v>0</v>
      </c>
      <c r="G62" s="349">
        <f t="shared" si="6"/>
        <v>150</v>
      </c>
      <c r="H62" s="350">
        <f t="shared" si="7"/>
        <v>2576.1000000000004</v>
      </c>
    </row>
    <row r="63" spans="1:8" ht="11.25">
      <c r="A63" s="354" t="s">
        <v>937</v>
      </c>
      <c r="B63" s="349">
        <f t="shared" si="6"/>
        <v>15925.8</v>
      </c>
      <c r="C63" s="349">
        <f t="shared" si="6"/>
        <v>765.3</v>
      </c>
      <c r="D63" s="350">
        <f t="shared" si="6"/>
        <v>0</v>
      </c>
      <c r="E63" s="349">
        <f t="shared" si="6"/>
        <v>0</v>
      </c>
      <c r="F63" s="350">
        <f t="shared" si="6"/>
        <v>0</v>
      </c>
      <c r="G63" s="349">
        <f t="shared" si="6"/>
        <v>824.8000000000002</v>
      </c>
      <c r="H63" s="350">
        <f t="shared" si="7"/>
        <v>17515.899999999998</v>
      </c>
    </row>
    <row r="64" spans="1:8" ht="11.25">
      <c r="A64" s="278"/>
      <c r="B64" s="355">
        <f aca="true" t="shared" si="8" ref="B64:H64">SUM(B51:B63)</f>
        <v>67289.7</v>
      </c>
      <c r="C64" s="355">
        <f t="shared" si="8"/>
        <v>45150.200000000004</v>
      </c>
      <c r="D64" s="356">
        <f t="shared" si="8"/>
        <v>0</v>
      </c>
      <c r="E64" s="355">
        <f t="shared" si="8"/>
        <v>0</v>
      </c>
      <c r="F64" s="356">
        <f t="shared" si="8"/>
        <v>0</v>
      </c>
      <c r="G64" s="355">
        <f t="shared" si="8"/>
        <v>8814.7</v>
      </c>
      <c r="H64" s="356">
        <f t="shared" si="8"/>
        <v>121254.6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U12" sqref="U12"/>
    </sheetView>
  </sheetViews>
  <sheetFormatPr defaultColWidth="9.00390625" defaultRowHeight="12.75"/>
  <cols>
    <col min="1" max="1" width="14.375" style="260" customWidth="1"/>
    <col min="2" max="2" width="13.00390625" style="261" customWidth="1"/>
    <col min="3" max="3" width="7.625" style="261" customWidth="1"/>
    <col min="4" max="4" width="8.00390625" style="261" customWidth="1"/>
    <col min="5" max="5" width="8.125" style="261" customWidth="1"/>
    <col min="6" max="6" width="5.375" style="261" customWidth="1"/>
    <col min="7" max="7" width="8.375" style="261" customWidth="1"/>
    <col min="8" max="8" width="7.25390625" style="261" customWidth="1"/>
    <col min="9" max="9" width="7.625" style="261" customWidth="1"/>
    <col min="10" max="10" width="6.00390625" style="261" customWidth="1"/>
    <col min="11" max="13" width="6.25390625" style="261" customWidth="1"/>
    <col min="14" max="14" width="6.625" style="261" customWidth="1"/>
    <col min="15" max="15" width="6.00390625" style="261" customWidth="1"/>
    <col min="16" max="16" width="5.125" style="261" customWidth="1"/>
    <col min="17" max="17" width="6.625" style="261" customWidth="1"/>
    <col min="18" max="16384" width="9.125" style="261" customWidth="1"/>
  </cols>
  <sheetData>
    <row r="1" spans="1:19" ht="11.25">
      <c r="A1" s="467"/>
      <c r="B1" s="278" t="s">
        <v>651</v>
      </c>
      <c r="C1" s="278"/>
      <c r="D1" s="278"/>
      <c r="E1" s="278"/>
      <c r="F1" s="278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62"/>
      <c r="S1" s="262"/>
    </row>
    <row r="2" spans="1:19" ht="11.25">
      <c r="A2" s="467"/>
      <c r="B2" s="468" t="s">
        <v>652</v>
      </c>
      <c r="C2" s="278"/>
      <c r="D2" s="278"/>
      <c r="E2" s="278"/>
      <c r="F2" s="278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62"/>
      <c r="S2" s="262"/>
    </row>
    <row r="3" spans="1:19" ht="11.25">
      <c r="A3" s="467"/>
      <c r="B3" s="468"/>
      <c r="C3" s="278"/>
      <c r="D3" s="469"/>
      <c r="E3" s="278"/>
      <c r="F3" s="278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62"/>
      <c r="S3" s="262"/>
    </row>
    <row r="4" spans="1:19" ht="9" customHeight="1">
      <c r="A4" s="470"/>
      <c r="B4" s="471"/>
      <c r="C4" s="472"/>
      <c r="D4" s="472"/>
      <c r="E4" s="472"/>
      <c r="F4" s="472"/>
      <c r="G4" s="472"/>
      <c r="H4" s="472"/>
      <c r="I4" s="472"/>
      <c r="J4" s="472"/>
      <c r="K4" s="472" t="s">
        <v>948</v>
      </c>
      <c r="L4" s="472"/>
      <c r="M4" s="471"/>
      <c r="N4" s="471"/>
      <c r="O4" s="471"/>
      <c r="P4" s="471"/>
      <c r="Q4" s="469"/>
      <c r="R4" s="262"/>
      <c r="S4" s="262"/>
    </row>
    <row r="5" spans="1:19" ht="10.5" customHeight="1">
      <c r="A5" s="467"/>
      <c r="B5" s="473"/>
      <c r="C5" s="728" t="s">
        <v>653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4"/>
      <c r="R5" s="262"/>
      <c r="S5" s="262"/>
    </row>
    <row r="6" spans="1:19" ht="11.25">
      <c r="A6" s="475"/>
      <c r="B6" s="476"/>
      <c r="C6" s="729"/>
      <c r="D6" s="473" t="s">
        <v>654</v>
      </c>
      <c r="E6" s="477" t="s">
        <v>655</v>
      </c>
      <c r="F6" s="477" t="s">
        <v>656</v>
      </c>
      <c r="G6" s="477" t="s">
        <v>657</v>
      </c>
      <c r="H6" s="478" t="s">
        <v>658</v>
      </c>
      <c r="I6" s="479" t="s">
        <v>659</v>
      </c>
      <c r="J6" s="477" t="s">
        <v>660</v>
      </c>
      <c r="K6" s="477" t="s">
        <v>661</v>
      </c>
      <c r="L6" s="477" t="s">
        <v>662</v>
      </c>
      <c r="M6" s="477" t="s">
        <v>348</v>
      </c>
      <c r="N6" s="480" t="s">
        <v>663</v>
      </c>
      <c r="O6" s="481" t="s">
        <v>664</v>
      </c>
      <c r="P6" s="482" t="s">
        <v>665</v>
      </c>
      <c r="Q6" s="483" t="s">
        <v>666</v>
      </c>
      <c r="R6" s="262"/>
      <c r="S6" s="262"/>
    </row>
    <row r="7" spans="1:19" ht="11.25">
      <c r="A7" s="475"/>
      <c r="B7" s="476"/>
      <c r="C7" s="729"/>
      <c r="D7" s="484" t="s">
        <v>667</v>
      </c>
      <c r="E7" s="484" t="s">
        <v>668</v>
      </c>
      <c r="F7" s="484" t="s">
        <v>669</v>
      </c>
      <c r="G7" s="485" t="s">
        <v>670</v>
      </c>
      <c r="H7" s="486" t="s">
        <v>671</v>
      </c>
      <c r="I7" s="487" t="s">
        <v>672</v>
      </c>
      <c r="J7" s="488" t="s">
        <v>673</v>
      </c>
      <c r="K7" s="489" t="s">
        <v>674</v>
      </c>
      <c r="L7" s="485" t="s">
        <v>675</v>
      </c>
      <c r="M7" s="489" t="s">
        <v>676</v>
      </c>
      <c r="N7" s="490"/>
      <c r="O7" s="491" t="s">
        <v>677</v>
      </c>
      <c r="P7" s="492" t="s">
        <v>678</v>
      </c>
      <c r="Q7" s="493" t="s">
        <v>679</v>
      </c>
      <c r="R7" s="262"/>
      <c r="S7" s="262"/>
    </row>
    <row r="8" spans="1:19" ht="11.25">
      <c r="A8" s="475"/>
      <c r="B8" s="476"/>
      <c r="C8" s="729"/>
      <c r="D8" s="476"/>
      <c r="E8" s="494" t="s">
        <v>680</v>
      </c>
      <c r="F8" s="494" t="s">
        <v>680</v>
      </c>
      <c r="G8" s="489" t="s">
        <v>681</v>
      </c>
      <c r="H8" s="495" t="s">
        <v>682</v>
      </c>
      <c r="I8" s="496" t="s">
        <v>683</v>
      </c>
      <c r="J8" s="489" t="s">
        <v>684</v>
      </c>
      <c r="K8" s="476"/>
      <c r="L8" s="476"/>
      <c r="M8" s="476"/>
      <c r="N8" s="491"/>
      <c r="O8" s="497"/>
      <c r="P8" s="498"/>
      <c r="Q8" s="499"/>
      <c r="R8" s="263"/>
      <c r="S8" s="263"/>
    </row>
    <row r="9" spans="1:19" ht="11.25">
      <c r="A9" s="475"/>
      <c r="B9" s="500"/>
      <c r="C9" s="730"/>
      <c r="D9" s="500"/>
      <c r="E9" s="500"/>
      <c r="F9" s="500"/>
      <c r="G9" s="500"/>
      <c r="H9" s="501" t="s">
        <v>685</v>
      </c>
      <c r="I9" s="502" t="s">
        <v>686</v>
      </c>
      <c r="J9" s="503" t="s">
        <v>687</v>
      </c>
      <c r="K9" s="500"/>
      <c r="L9" s="500"/>
      <c r="M9" s="500"/>
      <c r="N9" s="504"/>
      <c r="O9" s="504"/>
      <c r="P9" s="505"/>
      <c r="Q9" s="506"/>
      <c r="R9" s="263"/>
      <c r="S9" s="263"/>
    </row>
    <row r="10" spans="1:19" ht="30.75" customHeight="1">
      <c r="A10" s="264" t="s">
        <v>688</v>
      </c>
      <c r="B10" s="265" t="s">
        <v>689</v>
      </c>
      <c r="C10" s="507">
        <f>SUM(D10:Q10)</f>
        <v>166878.8</v>
      </c>
      <c r="D10" s="617">
        <v>30127.3</v>
      </c>
      <c r="E10" s="617">
        <v>4744.3</v>
      </c>
      <c r="F10" s="617"/>
      <c r="G10" s="617">
        <v>990.7</v>
      </c>
      <c r="H10" s="617">
        <v>28248.7</v>
      </c>
      <c r="I10" s="617">
        <v>38109.6</v>
      </c>
      <c r="J10" s="617">
        <v>1572.1</v>
      </c>
      <c r="K10" s="617">
        <v>14289.3</v>
      </c>
      <c r="L10" s="617">
        <v>4392.2</v>
      </c>
      <c r="M10" s="617">
        <v>3568.5</v>
      </c>
      <c r="N10" s="617">
        <v>19014.3</v>
      </c>
      <c r="O10" s="617">
        <v>3926.4</v>
      </c>
      <c r="P10" s="617"/>
      <c r="Q10" s="617">
        <v>17895.4</v>
      </c>
      <c r="R10" s="263"/>
      <c r="S10" s="263"/>
    </row>
    <row r="11" spans="1:19" ht="30.75" customHeight="1">
      <c r="A11" s="266" t="s">
        <v>690</v>
      </c>
      <c r="B11" s="265" t="s">
        <v>691</v>
      </c>
      <c r="C11" s="507">
        <f>SUM(D11:Q11)</f>
        <v>31922.7</v>
      </c>
      <c r="D11" s="507">
        <v>8012.1</v>
      </c>
      <c r="E11" s="507">
        <v>5180</v>
      </c>
      <c r="F11" s="507"/>
      <c r="G11" s="507">
        <v>1366.4</v>
      </c>
      <c r="H11" s="507">
        <v>5139.7</v>
      </c>
      <c r="I11" s="507"/>
      <c r="J11" s="507"/>
      <c r="K11" s="507">
        <v>1318.8</v>
      </c>
      <c r="L11" s="507">
        <v>565.7</v>
      </c>
      <c r="M11" s="507"/>
      <c r="N11" s="507">
        <v>2876.2</v>
      </c>
      <c r="O11" s="507">
        <v>151</v>
      </c>
      <c r="P11" s="507"/>
      <c r="Q11" s="507">
        <v>7312.8</v>
      </c>
      <c r="R11" s="263"/>
      <c r="S11" s="263"/>
    </row>
    <row r="12" spans="1:19" ht="30.75" customHeight="1">
      <c r="A12" s="266" t="s">
        <v>692</v>
      </c>
      <c r="B12" s="265" t="s">
        <v>693</v>
      </c>
      <c r="C12" s="507">
        <f>SUM(D12:Q12)</f>
        <v>77546.90000000001</v>
      </c>
      <c r="D12" s="508">
        <v>7138.9</v>
      </c>
      <c r="E12" s="508">
        <v>657.7</v>
      </c>
      <c r="F12" s="508"/>
      <c r="G12" s="508">
        <v>272.2</v>
      </c>
      <c r="H12" s="508">
        <v>11995.1</v>
      </c>
      <c r="I12" s="508">
        <v>33502.8</v>
      </c>
      <c r="J12" s="508">
        <v>205.2</v>
      </c>
      <c r="K12" s="508">
        <v>5001.8</v>
      </c>
      <c r="L12" s="508">
        <v>3736.1</v>
      </c>
      <c r="M12" s="508">
        <v>2045.1</v>
      </c>
      <c r="N12" s="508">
        <v>3798.4</v>
      </c>
      <c r="O12" s="508">
        <v>1501.3</v>
      </c>
      <c r="P12" s="508"/>
      <c r="Q12" s="507">
        <v>7692.3</v>
      </c>
      <c r="R12" s="262"/>
      <c r="S12" s="263"/>
    </row>
    <row r="13" spans="1:19" ht="30.75" customHeight="1">
      <c r="A13" s="266" t="s">
        <v>694</v>
      </c>
      <c r="B13" s="265" t="s">
        <v>695</v>
      </c>
      <c r="C13" s="507">
        <f>SUM(D13:Q13)</f>
        <v>121254.6</v>
      </c>
      <c r="D13" s="507">
        <f>+D10+D11-D12</f>
        <v>31000.5</v>
      </c>
      <c r="E13" s="507">
        <f aca="true" t="shared" si="0" ref="E13:Q13">+E10+E11-E12</f>
        <v>9266.599999999999</v>
      </c>
      <c r="F13" s="507">
        <f t="shared" si="0"/>
        <v>0</v>
      </c>
      <c r="G13" s="507">
        <f t="shared" si="0"/>
        <v>2084.9000000000005</v>
      </c>
      <c r="H13" s="507">
        <f t="shared" si="0"/>
        <v>21393.300000000003</v>
      </c>
      <c r="I13" s="507">
        <f t="shared" si="0"/>
        <v>4606.799999999996</v>
      </c>
      <c r="J13" s="507">
        <f t="shared" si="0"/>
        <v>1366.8999999999999</v>
      </c>
      <c r="K13" s="507">
        <f t="shared" si="0"/>
        <v>10606.3</v>
      </c>
      <c r="L13" s="507">
        <f t="shared" si="0"/>
        <v>1221.7999999999997</v>
      </c>
      <c r="M13" s="507">
        <f t="shared" si="0"/>
        <v>1523.4</v>
      </c>
      <c r="N13" s="507">
        <f t="shared" si="0"/>
        <v>18092.1</v>
      </c>
      <c r="O13" s="507">
        <f t="shared" si="0"/>
        <v>2576.1000000000004</v>
      </c>
      <c r="P13" s="507">
        <f t="shared" si="0"/>
        <v>0</v>
      </c>
      <c r="Q13" s="507">
        <f t="shared" si="0"/>
        <v>17515.9</v>
      </c>
      <c r="R13" s="262"/>
      <c r="S13" s="263"/>
    </row>
    <row r="14" spans="1:19" ht="30.75" customHeight="1">
      <c r="A14" s="266" t="s">
        <v>696</v>
      </c>
      <c r="B14" s="265" t="s">
        <v>697</v>
      </c>
      <c r="C14" s="507">
        <f>D14+E14+F14+G14+H14+J14+K14+M14+Q14+I14+P14+N14+L14+O14</f>
        <v>121254.59999999999</v>
      </c>
      <c r="D14" s="507">
        <f>D13</f>
        <v>31000.5</v>
      </c>
      <c r="E14" s="507">
        <f aca="true" t="shared" si="1" ref="E14:Q14">E13</f>
        <v>9266.599999999999</v>
      </c>
      <c r="F14" s="507">
        <f t="shared" si="1"/>
        <v>0</v>
      </c>
      <c r="G14" s="507">
        <f t="shared" si="1"/>
        <v>2084.9000000000005</v>
      </c>
      <c r="H14" s="507">
        <f t="shared" si="1"/>
        <v>21393.300000000003</v>
      </c>
      <c r="I14" s="507">
        <f t="shared" si="1"/>
        <v>4606.799999999996</v>
      </c>
      <c r="J14" s="507">
        <f t="shared" si="1"/>
        <v>1366.8999999999999</v>
      </c>
      <c r="K14" s="507">
        <f t="shared" si="1"/>
        <v>10606.3</v>
      </c>
      <c r="L14" s="507">
        <f t="shared" si="1"/>
        <v>1221.7999999999997</v>
      </c>
      <c r="M14" s="507">
        <f t="shared" si="1"/>
        <v>1523.4</v>
      </c>
      <c r="N14" s="507">
        <f t="shared" si="1"/>
        <v>18092.1</v>
      </c>
      <c r="O14" s="507">
        <f t="shared" si="1"/>
        <v>2576.1000000000004</v>
      </c>
      <c r="P14" s="507">
        <f t="shared" si="1"/>
        <v>0</v>
      </c>
      <c r="Q14" s="507">
        <f t="shared" si="1"/>
        <v>17515.9</v>
      </c>
      <c r="R14" s="262"/>
      <c r="S14" s="263"/>
    </row>
    <row r="15" spans="1:19" ht="0.75" customHeight="1">
      <c r="A15" s="267" t="s">
        <v>698</v>
      </c>
      <c r="B15" s="268" t="s">
        <v>699</v>
      </c>
      <c r="C15" s="509">
        <f>D15+E15+F15+G15+H15+J15+K15+M15+Q15+I15+P15+N15+L15+O15</f>
        <v>0</v>
      </c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262"/>
      <c r="S15" s="269"/>
    </row>
    <row r="16" spans="1:19" ht="1.5" customHeight="1">
      <c r="A16" s="266"/>
      <c r="B16" s="265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262"/>
      <c r="S16" s="263"/>
    </row>
    <row r="17" spans="1:19" ht="9" customHeight="1">
      <c r="A17" s="266"/>
      <c r="B17" s="270"/>
      <c r="C17" s="486"/>
      <c r="D17" s="510" t="s">
        <v>700</v>
      </c>
      <c r="E17" s="511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263"/>
      <c r="S17" s="262"/>
    </row>
    <row r="18" spans="1:19" ht="9" customHeight="1">
      <c r="A18" s="271"/>
      <c r="B18" s="27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3"/>
      <c r="Q18" s="513"/>
      <c r="R18" s="263"/>
      <c r="S18" s="263"/>
    </row>
    <row r="19" spans="1:19" ht="15" customHeight="1">
      <c r="A19" s="731" t="s">
        <v>701</v>
      </c>
      <c r="B19" s="732"/>
      <c r="C19" s="507">
        <f aca="true" t="shared" si="2" ref="C19:C26">SUM(D19:Q19)</f>
        <v>0</v>
      </c>
      <c r="D19" s="514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263"/>
      <c r="S19" s="263"/>
    </row>
    <row r="20" spans="1:19" ht="15" customHeight="1">
      <c r="A20" s="731" t="s">
        <v>702</v>
      </c>
      <c r="B20" s="731"/>
      <c r="C20" s="507">
        <f t="shared" si="2"/>
        <v>45150.200000000004</v>
      </c>
      <c r="D20" s="516">
        <v>21666.6</v>
      </c>
      <c r="E20" s="516">
        <v>6882.9</v>
      </c>
      <c r="F20" s="516"/>
      <c r="G20" s="516">
        <v>1676</v>
      </c>
      <c r="H20" s="516"/>
      <c r="I20" s="516"/>
      <c r="J20" s="516">
        <v>1320</v>
      </c>
      <c r="K20" s="516"/>
      <c r="L20" s="516"/>
      <c r="M20" s="516"/>
      <c r="N20" s="516">
        <v>11163.4</v>
      </c>
      <c r="O20" s="516">
        <v>1676</v>
      </c>
      <c r="P20" s="516"/>
      <c r="Q20" s="516">
        <v>765.3</v>
      </c>
      <c r="R20" s="263"/>
      <c r="S20" s="263"/>
    </row>
    <row r="21" spans="1:19" ht="15" customHeight="1">
      <c r="A21" s="731" t="s">
        <v>703</v>
      </c>
      <c r="B21" s="731"/>
      <c r="C21" s="507">
        <f t="shared" si="2"/>
        <v>0</v>
      </c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263"/>
      <c r="S21" s="263"/>
    </row>
    <row r="22" spans="1:19" ht="15" customHeight="1">
      <c r="A22" s="727" t="s">
        <v>704</v>
      </c>
      <c r="B22" s="727"/>
      <c r="C22" s="507">
        <f t="shared" si="2"/>
        <v>0</v>
      </c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262"/>
      <c r="S22" s="262"/>
    </row>
    <row r="23" spans="1:19" ht="15" customHeight="1">
      <c r="A23" s="727" t="s">
        <v>705</v>
      </c>
      <c r="B23" s="727"/>
      <c r="C23" s="507">
        <f t="shared" si="2"/>
        <v>0</v>
      </c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262"/>
      <c r="S23" s="262"/>
    </row>
    <row r="24" spans="1:19" ht="15" customHeight="1">
      <c r="A24" s="727" t="s">
        <v>706</v>
      </c>
      <c r="B24" s="727"/>
      <c r="C24" s="507">
        <f t="shared" si="2"/>
        <v>67289.7</v>
      </c>
      <c r="D24" s="516">
        <v>7639.7</v>
      </c>
      <c r="E24" s="516">
        <v>1984.8</v>
      </c>
      <c r="F24" s="516"/>
      <c r="G24" s="516">
        <v>408.9</v>
      </c>
      <c r="H24" s="516">
        <v>21393.3</v>
      </c>
      <c r="I24" s="516">
        <v>4606.8</v>
      </c>
      <c r="J24" s="516">
        <v>46.9</v>
      </c>
      <c r="K24" s="516">
        <v>10606.3</v>
      </c>
      <c r="L24" s="516">
        <v>1069.2</v>
      </c>
      <c r="M24" s="516"/>
      <c r="N24" s="516">
        <v>2857.9</v>
      </c>
      <c r="O24" s="516">
        <v>750.1</v>
      </c>
      <c r="P24" s="516"/>
      <c r="Q24" s="516">
        <v>15925.8</v>
      </c>
      <c r="R24" s="262"/>
      <c r="S24" s="262"/>
    </row>
    <row r="25" spans="1:19" ht="15" customHeight="1">
      <c r="A25" s="727" t="s">
        <v>707</v>
      </c>
      <c r="B25" s="727"/>
      <c r="C25" s="507">
        <f t="shared" si="2"/>
        <v>8814.699999999999</v>
      </c>
      <c r="D25" s="516">
        <v>1694.2</v>
      </c>
      <c r="E25" s="516">
        <v>398.9</v>
      </c>
      <c r="F25" s="516"/>
      <c r="G25" s="516"/>
      <c r="H25" s="516"/>
      <c r="I25" s="516"/>
      <c r="J25" s="516"/>
      <c r="K25" s="516"/>
      <c r="L25" s="516">
        <v>152.6</v>
      </c>
      <c r="M25" s="516">
        <v>1523.4</v>
      </c>
      <c r="N25" s="516">
        <v>4070.8</v>
      </c>
      <c r="O25" s="516">
        <v>150</v>
      </c>
      <c r="P25" s="516"/>
      <c r="Q25" s="516">
        <v>824.8</v>
      </c>
      <c r="R25" s="262"/>
      <c r="S25" s="262"/>
    </row>
    <row r="26" spans="1:19" ht="15" customHeight="1">
      <c r="A26" s="727" t="s">
        <v>708</v>
      </c>
      <c r="B26" s="727"/>
      <c r="C26" s="507">
        <f t="shared" si="2"/>
        <v>0</v>
      </c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262"/>
      <c r="S26" s="262"/>
    </row>
    <row r="27" spans="1:19" ht="15" customHeight="1">
      <c r="A27" s="273" t="s">
        <v>709</v>
      </c>
      <c r="B27" s="274"/>
      <c r="C27" s="509">
        <f aca="true" t="shared" si="3" ref="C27:Q27">SUM(C19:C26)</f>
        <v>121254.59999999999</v>
      </c>
      <c r="D27" s="509">
        <f t="shared" si="3"/>
        <v>31000.5</v>
      </c>
      <c r="E27" s="509">
        <f t="shared" si="3"/>
        <v>9266.599999999999</v>
      </c>
      <c r="F27" s="509">
        <f t="shared" si="3"/>
        <v>0</v>
      </c>
      <c r="G27" s="509">
        <f t="shared" si="3"/>
        <v>2084.9</v>
      </c>
      <c r="H27" s="509">
        <f t="shared" si="3"/>
        <v>21393.3</v>
      </c>
      <c r="I27" s="509">
        <f t="shared" si="3"/>
        <v>4606.8</v>
      </c>
      <c r="J27" s="509">
        <f t="shared" si="3"/>
        <v>1366.9</v>
      </c>
      <c r="K27" s="509">
        <f t="shared" si="3"/>
        <v>10606.3</v>
      </c>
      <c r="L27" s="509">
        <f t="shared" si="3"/>
        <v>1221.8</v>
      </c>
      <c r="M27" s="509">
        <f t="shared" si="3"/>
        <v>1523.4</v>
      </c>
      <c r="N27" s="509">
        <f t="shared" si="3"/>
        <v>18092.1</v>
      </c>
      <c r="O27" s="509">
        <f t="shared" si="3"/>
        <v>2576.1</v>
      </c>
      <c r="P27" s="509">
        <f t="shared" si="3"/>
        <v>0</v>
      </c>
      <c r="Q27" s="509">
        <f t="shared" si="3"/>
        <v>17515.899999999998</v>
      </c>
      <c r="R27" s="262"/>
      <c r="S27" s="262"/>
    </row>
    <row r="28" spans="1:19" ht="10.5" customHeight="1" hidden="1">
      <c r="A28" s="517"/>
      <c r="B28" s="518"/>
      <c r="C28" s="507"/>
      <c r="D28" s="510" t="s">
        <v>710</v>
      </c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262"/>
      <c r="S28" s="262"/>
    </row>
    <row r="29" spans="1:19" ht="10.5" customHeight="1" hidden="1">
      <c r="A29" s="519"/>
      <c r="B29" s="520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263"/>
      <c r="S29" s="263"/>
    </row>
    <row r="30" spans="1:19" ht="10.5" customHeight="1" hidden="1">
      <c r="A30" s="517" t="s">
        <v>711</v>
      </c>
      <c r="B30" s="518" t="s">
        <v>712</v>
      </c>
      <c r="C30" s="507">
        <f aca="true" t="shared" si="4" ref="C30:C38">D30+E30+F30+G30+H30+X37+J30+K30+M30+Q30+I30+P30+N30+L30+O30</f>
        <v>0</v>
      </c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262">
        <v>1</v>
      </c>
      <c r="S30" s="262"/>
    </row>
    <row r="31" spans="1:19" ht="10.5" customHeight="1" hidden="1">
      <c r="A31" s="517" t="s">
        <v>713</v>
      </c>
      <c r="B31" s="518" t="s">
        <v>714</v>
      </c>
      <c r="C31" s="507">
        <f t="shared" si="4"/>
        <v>1784.8</v>
      </c>
      <c r="D31" s="486"/>
      <c r="E31" s="486"/>
      <c r="F31" s="486"/>
      <c r="G31" s="486"/>
      <c r="H31" s="486">
        <v>1238</v>
      </c>
      <c r="I31" s="486"/>
      <c r="J31" s="486"/>
      <c r="K31" s="486"/>
      <c r="L31" s="486">
        <v>389.7</v>
      </c>
      <c r="M31" s="486"/>
      <c r="N31" s="486"/>
      <c r="O31" s="486"/>
      <c r="P31" s="486"/>
      <c r="Q31" s="486">
        <v>157.1</v>
      </c>
      <c r="R31" s="262">
        <f>R30+1</f>
        <v>2</v>
      </c>
      <c r="S31" s="262"/>
    </row>
    <row r="32" spans="1:19" ht="10.5" customHeight="1" hidden="1">
      <c r="A32" s="517" t="s">
        <v>715</v>
      </c>
      <c r="B32" s="518" t="s">
        <v>716</v>
      </c>
      <c r="C32" s="507">
        <f t="shared" si="4"/>
        <v>0</v>
      </c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262">
        <f aca="true" t="shared" si="5" ref="R32:R53">R31+1</f>
        <v>3</v>
      </c>
      <c r="S32" s="262"/>
    </row>
    <row r="33" spans="1:19" ht="10.5" customHeight="1" hidden="1">
      <c r="A33" s="517" t="s">
        <v>717</v>
      </c>
      <c r="B33" s="518" t="s">
        <v>718</v>
      </c>
      <c r="C33" s="507">
        <f t="shared" si="4"/>
        <v>629.7</v>
      </c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>
        <v>629.7</v>
      </c>
      <c r="O33" s="486"/>
      <c r="P33" s="486"/>
      <c r="Q33" s="486"/>
      <c r="R33" s="262">
        <f t="shared" si="5"/>
        <v>4</v>
      </c>
      <c r="S33" s="262"/>
    </row>
    <row r="34" spans="1:19" ht="10.5" customHeight="1" hidden="1">
      <c r="A34" s="517"/>
      <c r="B34" s="518"/>
      <c r="C34" s="507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262">
        <f t="shared" si="5"/>
        <v>5</v>
      </c>
      <c r="S34" s="262"/>
    </row>
    <row r="35" spans="1:19" ht="10.5" customHeight="1" hidden="1">
      <c r="A35" s="517" t="s">
        <v>719</v>
      </c>
      <c r="B35" s="518" t="s">
        <v>720</v>
      </c>
      <c r="C35" s="507">
        <f t="shared" si="4"/>
        <v>0</v>
      </c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262">
        <f t="shared" si="5"/>
        <v>6</v>
      </c>
      <c r="S35" s="262"/>
    </row>
    <row r="36" spans="1:19" ht="10.5" customHeight="1" hidden="1">
      <c r="A36" s="517" t="s">
        <v>721</v>
      </c>
      <c r="B36" s="518" t="s">
        <v>722</v>
      </c>
      <c r="C36" s="507">
        <f t="shared" si="4"/>
        <v>0</v>
      </c>
      <c r="D36" s="486"/>
      <c r="E36" s="486">
        <v>0</v>
      </c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262">
        <f t="shared" si="5"/>
        <v>7</v>
      </c>
      <c r="S36" s="262"/>
    </row>
    <row r="37" spans="1:19" ht="10.5" customHeight="1" hidden="1">
      <c r="A37" s="517" t="s">
        <v>723</v>
      </c>
      <c r="B37" s="518" t="s">
        <v>724</v>
      </c>
      <c r="C37" s="507">
        <f t="shared" si="4"/>
        <v>0</v>
      </c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262">
        <f t="shared" si="5"/>
        <v>8</v>
      </c>
      <c r="S37" s="262"/>
    </row>
    <row r="38" spans="1:19" ht="10.5" customHeight="1" hidden="1">
      <c r="A38" s="517" t="s">
        <v>725</v>
      </c>
      <c r="B38" s="518" t="s">
        <v>726</v>
      </c>
      <c r="C38" s="507">
        <f t="shared" si="4"/>
        <v>0</v>
      </c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262">
        <f t="shared" si="5"/>
        <v>9</v>
      </c>
      <c r="S38" s="262"/>
    </row>
    <row r="39" spans="1:19" ht="10.5" customHeight="1" hidden="1">
      <c r="A39" s="517"/>
      <c r="B39" s="518"/>
      <c r="C39" s="507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262">
        <f t="shared" si="5"/>
        <v>10</v>
      </c>
      <c r="S39" s="262"/>
    </row>
    <row r="40" spans="1:19" ht="10.5" customHeight="1" hidden="1">
      <c r="A40" s="266" t="s">
        <v>727</v>
      </c>
      <c r="B40" s="521" t="s">
        <v>728</v>
      </c>
      <c r="C40" s="507">
        <f>D40+E40+F40+G40+H40+X46+J40+K40+M40+Q40+I40+P40+N40+L40</f>
        <v>1688</v>
      </c>
      <c r="D40" s="507"/>
      <c r="E40" s="507"/>
      <c r="F40" s="507"/>
      <c r="G40" s="507">
        <v>458</v>
      </c>
      <c r="H40" s="507">
        <v>1230</v>
      </c>
      <c r="I40" s="507"/>
      <c r="J40" s="507"/>
      <c r="K40" s="507"/>
      <c r="L40" s="507"/>
      <c r="M40" s="507"/>
      <c r="N40" s="516"/>
      <c r="O40" s="507"/>
      <c r="P40" s="507"/>
      <c r="Q40" s="507"/>
      <c r="R40" s="262">
        <f t="shared" si="5"/>
        <v>11</v>
      </c>
      <c r="S40" s="262"/>
    </row>
    <row r="41" spans="1:19" ht="10.5" customHeight="1" hidden="1">
      <c r="A41" s="517" t="s">
        <v>729</v>
      </c>
      <c r="B41" s="518" t="s">
        <v>730</v>
      </c>
      <c r="C41" s="507">
        <f>D41+E41+F41+G41+H41+X47+J41+K41+M41+Q41+I41+P41+N41+L41</f>
        <v>0</v>
      </c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262">
        <f t="shared" si="5"/>
        <v>12</v>
      </c>
      <c r="S41" s="262"/>
    </row>
    <row r="42" spans="1:19" ht="10.5" customHeight="1" hidden="1">
      <c r="A42" s="517" t="s">
        <v>731</v>
      </c>
      <c r="B42" s="518" t="s">
        <v>732</v>
      </c>
      <c r="C42" s="507">
        <f>D42+E42+F42+G42+H42+X48+J42+K42+M42+Q42+I42+P42+N42+L42</f>
        <v>0</v>
      </c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262">
        <f t="shared" si="5"/>
        <v>13</v>
      </c>
      <c r="S42" s="262"/>
    </row>
    <row r="43" spans="1:19" ht="10.5" customHeight="1" hidden="1">
      <c r="A43" s="517" t="s">
        <v>733</v>
      </c>
      <c r="B43" s="518" t="s">
        <v>734</v>
      </c>
      <c r="C43" s="507">
        <f>D43+E43+F43+G43+H43+X49+J43+K43+M43+Q43+I43+P43+N43+L43</f>
        <v>0</v>
      </c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262">
        <f t="shared" si="5"/>
        <v>14</v>
      </c>
      <c r="S43" s="262"/>
    </row>
    <row r="44" spans="1:19" ht="10.5" customHeight="1" hidden="1">
      <c r="A44" s="517"/>
      <c r="B44" s="518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262">
        <f t="shared" si="5"/>
        <v>15</v>
      </c>
      <c r="S44" s="262"/>
    </row>
    <row r="45" spans="1:19" ht="10.5" customHeight="1" hidden="1">
      <c r="A45" s="517" t="s">
        <v>735</v>
      </c>
      <c r="B45" s="518" t="s">
        <v>736</v>
      </c>
      <c r="C45" s="507">
        <f>D45+E45+F45+G45+H45+X51+J45+K45+M45+Q45+I45+P45+N45+L45</f>
        <v>0</v>
      </c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262">
        <f t="shared" si="5"/>
        <v>16</v>
      </c>
      <c r="S45" s="262"/>
    </row>
    <row r="46" spans="1:19" ht="10.5" customHeight="1" hidden="1">
      <c r="A46" s="517" t="s">
        <v>737</v>
      </c>
      <c r="B46" s="518" t="s">
        <v>738</v>
      </c>
      <c r="C46" s="507">
        <f>D46+E46+F46+G46+H46+X52+J46+K46+M46+Q46+I46+P46+N46+L46</f>
        <v>1500</v>
      </c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>
        <v>1500</v>
      </c>
      <c r="O46" s="507"/>
      <c r="P46" s="507"/>
      <c r="Q46" s="507"/>
      <c r="R46" s="262">
        <f t="shared" si="5"/>
        <v>17</v>
      </c>
      <c r="S46" s="262"/>
    </row>
    <row r="47" spans="1:19" ht="10.5" customHeight="1" hidden="1">
      <c r="A47" s="517" t="s">
        <v>739</v>
      </c>
      <c r="B47" s="518" t="s">
        <v>740</v>
      </c>
      <c r="C47" s="507">
        <f>D47+E47+F47+G47+H47+X53+J47+K47+M47+Q47+I47+P47+N47+L47</f>
        <v>0</v>
      </c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262">
        <f t="shared" si="5"/>
        <v>18</v>
      </c>
      <c r="S47" s="262"/>
    </row>
    <row r="48" spans="1:19" ht="10.5" customHeight="1" hidden="1">
      <c r="A48" s="517" t="s">
        <v>741</v>
      </c>
      <c r="B48" s="518" t="s">
        <v>742</v>
      </c>
      <c r="C48" s="507">
        <f>D48+E48+F48+G48+H48+X54+J48+K48+M48+Q48+I48+P48+N48+L48</f>
        <v>1172</v>
      </c>
      <c r="D48" s="507">
        <v>0</v>
      </c>
      <c r="E48" s="507">
        <v>0</v>
      </c>
      <c r="F48" s="507"/>
      <c r="G48" s="507"/>
      <c r="H48" s="507"/>
      <c r="I48" s="507"/>
      <c r="J48" s="507"/>
      <c r="K48" s="507"/>
      <c r="L48" s="507">
        <v>622</v>
      </c>
      <c r="M48" s="507"/>
      <c r="N48" s="507">
        <v>550</v>
      </c>
      <c r="O48" s="507"/>
      <c r="P48" s="507"/>
      <c r="Q48" s="507"/>
      <c r="R48" s="262">
        <f t="shared" si="5"/>
        <v>19</v>
      </c>
      <c r="S48" s="262"/>
    </row>
    <row r="49" spans="1:19" ht="10.5" customHeight="1" hidden="1">
      <c r="A49" s="517"/>
      <c r="B49" s="518"/>
      <c r="C49" s="507" t="e">
        <f>D49+E49+F49+G49+H49+#REF!+J49+K49+M49+Q49+I49+P49+N49+L49</f>
        <v>#REF!</v>
      </c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262">
        <f t="shared" si="5"/>
        <v>20</v>
      </c>
      <c r="S49" s="262"/>
    </row>
    <row r="50" spans="1:19" ht="10.5" customHeight="1" hidden="1">
      <c r="A50" s="517" t="s">
        <v>743</v>
      </c>
      <c r="B50" s="518" t="s">
        <v>744</v>
      </c>
      <c r="C50" s="507" t="e">
        <f>D50+E50+F50+G50+H50+#REF!+J50+K50+M50+Q50+I50+P50+N50+L50</f>
        <v>#REF!</v>
      </c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262">
        <f t="shared" si="5"/>
        <v>21</v>
      </c>
      <c r="S50" s="262"/>
    </row>
    <row r="51" spans="1:19" ht="10.5" customHeight="1" hidden="1">
      <c r="A51" s="517" t="s">
        <v>745</v>
      </c>
      <c r="B51" s="518" t="s">
        <v>746</v>
      </c>
      <c r="C51" s="507" t="e">
        <f>D51+E51+F51+G51+H51+#REF!+J51+K51+M51+Q51+I51+P51+N51+L51</f>
        <v>#REF!</v>
      </c>
      <c r="D51" s="507">
        <v>0</v>
      </c>
      <c r="E51" s="507">
        <v>0</v>
      </c>
      <c r="F51" s="507"/>
      <c r="G51" s="507">
        <v>0</v>
      </c>
      <c r="H51" s="507">
        <v>0</v>
      </c>
      <c r="I51" s="507">
        <v>0</v>
      </c>
      <c r="J51" s="507"/>
      <c r="K51" s="507"/>
      <c r="L51" s="507"/>
      <c r="M51" s="507"/>
      <c r="N51" s="507">
        <v>3108</v>
      </c>
      <c r="O51" s="507"/>
      <c r="P51" s="507"/>
      <c r="Q51" s="507">
        <v>1500</v>
      </c>
      <c r="R51" s="262">
        <f t="shared" si="5"/>
        <v>22</v>
      </c>
      <c r="S51" s="262"/>
    </row>
    <row r="52" spans="1:19" ht="10.5" customHeight="1" hidden="1">
      <c r="A52" s="517" t="s">
        <v>747</v>
      </c>
      <c r="B52" s="518" t="s">
        <v>748</v>
      </c>
      <c r="C52" s="507" t="e">
        <f>D52+E52+F52+G52+H52+#REF!+J52+K52+M52+Q52+I52+P52+N52+L52</f>
        <v>#REF!</v>
      </c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262">
        <f t="shared" si="5"/>
        <v>23</v>
      </c>
      <c r="S52" s="262"/>
    </row>
    <row r="53" spans="1:19" ht="10.5" customHeight="1" hidden="1">
      <c r="A53" s="265" t="s">
        <v>749</v>
      </c>
      <c r="B53" s="522" t="s">
        <v>749</v>
      </c>
      <c r="C53" s="507">
        <f>SUM(D53:Q53)</f>
        <v>32561.5</v>
      </c>
      <c r="D53" s="507"/>
      <c r="E53" s="507">
        <v>1968.2</v>
      </c>
      <c r="F53" s="507"/>
      <c r="G53" s="507">
        <v>600</v>
      </c>
      <c r="H53" s="507">
        <v>18513.3</v>
      </c>
      <c r="I53" s="507">
        <v>500</v>
      </c>
      <c r="J53" s="507">
        <v>2000</v>
      </c>
      <c r="K53" s="507"/>
      <c r="L53" s="507">
        <v>3000</v>
      </c>
      <c r="M53" s="507"/>
      <c r="N53" s="507">
        <v>1000</v>
      </c>
      <c r="O53" s="507">
        <v>1800</v>
      </c>
      <c r="P53" s="507"/>
      <c r="Q53" s="507">
        <v>3180</v>
      </c>
      <c r="R53" s="262">
        <f t="shared" si="5"/>
        <v>24</v>
      </c>
      <c r="S53" s="262"/>
    </row>
    <row r="54" spans="1:19" ht="10.5" customHeight="1" hidden="1">
      <c r="A54" s="267" t="s">
        <v>45</v>
      </c>
      <c r="B54" s="523" t="s">
        <v>41</v>
      </c>
      <c r="C54" s="524">
        <f>SUM(D54:Q54)</f>
        <v>43944</v>
      </c>
      <c r="D54" s="525">
        <f aca="true" t="shared" si="6" ref="D54:Q54">SUM(D30:D53)</f>
        <v>0</v>
      </c>
      <c r="E54" s="525">
        <f t="shared" si="6"/>
        <v>1968.2</v>
      </c>
      <c r="F54" s="525">
        <f t="shared" si="6"/>
        <v>0</v>
      </c>
      <c r="G54" s="525">
        <f t="shared" si="6"/>
        <v>1058</v>
      </c>
      <c r="H54" s="525">
        <f t="shared" si="6"/>
        <v>20981.3</v>
      </c>
      <c r="I54" s="525">
        <f t="shared" si="6"/>
        <v>500</v>
      </c>
      <c r="J54" s="525">
        <f t="shared" si="6"/>
        <v>2000</v>
      </c>
      <c r="K54" s="525">
        <f t="shared" si="6"/>
        <v>0</v>
      </c>
      <c r="L54" s="525">
        <f t="shared" si="6"/>
        <v>4011.7</v>
      </c>
      <c r="M54" s="525">
        <f t="shared" si="6"/>
        <v>0</v>
      </c>
      <c r="N54" s="525">
        <f t="shared" si="6"/>
        <v>6787.7</v>
      </c>
      <c r="O54" s="525">
        <f t="shared" si="6"/>
        <v>1800</v>
      </c>
      <c r="P54" s="525">
        <f t="shared" si="6"/>
        <v>0</v>
      </c>
      <c r="Q54" s="525">
        <f t="shared" si="6"/>
        <v>4837.1</v>
      </c>
      <c r="R54" s="262"/>
      <c r="S54" s="262"/>
    </row>
    <row r="55" spans="1:19" ht="10.5" customHeight="1" hidden="1">
      <c r="A55" s="266"/>
      <c r="B55" s="522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262"/>
      <c r="S55" s="262"/>
    </row>
    <row r="56" spans="1:19" ht="10.5" customHeight="1" hidden="1">
      <c r="A56" s="266"/>
      <c r="B56" s="522"/>
      <c r="C56" s="524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262"/>
      <c r="S56" s="262"/>
    </row>
    <row r="57" spans="1:19" ht="10.5" customHeight="1" hidden="1">
      <c r="A57" s="266"/>
      <c r="B57" s="522"/>
      <c r="C57" s="524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262"/>
      <c r="S57" s="262"/>
    </row>
    <row r="58" spans="1:19" ht="10.5" customHeight="1" hidden="1">
      <c r="A58" s="266"/>
      <c r="B58" s="522"/>
      <c r="C58" s="524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262"/>
      <c r="S58" s="262"/>
    </row>
    <row r="59" spans="1:19" ht="10.5" customHeight="1" hidden="1">
      <c r="A59" s="266"/>
      <c r="B59" s="522"/>
      <c r="C59" s="524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262"/>
      <c r="S59" s="262"/>
    </row>
    <row r="60" spans="1:19" ht="10.5" customHeight="1" hidden="1">
      <c r="A60" s="266"/>
      <c r="B60" s="522"/>
      <c r="C60" s="524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262"/>
      <c r="S60" s="262"/>
    </row>
    <row r="61" spans="1:19" ht="10.5" customHeight="1" hidden="1">
      <c r="A61" s="266"/>
      <c r="B61" s="522"/>
      <c r="C61" s="524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262"/>
      <c r="S61" s="262"/>
    </row>
    <row r="62" spans="1:19" ht="10.5" customHeight="1" hidden="1">
      <c r="A62" s="266"/>
      <c r="B62" s="522"/>
      <c r="C62" s="524"/>
      <c r="D62" s="526"/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262"/>
      <c r="S62" s="262"/>
    </row>
    <row r="63" spans="1:19" ht="10.5" customHeight="1" hidden="1">
      <c r="A63" s="266"/>
      <c r="B63" s="522"/>
      <c r="C63" s="524"/>
      <c r="D63" s="526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262"/>
      <c r="S63" s="262"/>
    </row>
    <row r="64" spans="1:19" ht="10.5" customHeight="1" hidden="1">
      <c r="A64" s="266"/>
      <c r="B64" s="522"/>
      <c r="C64" s="524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526"/>
      <c r="O64" s="526"/>
      <c r="P64" s="526"/>
      <c r="Q64" s="526"/>
      <c r="R64" s="262"/>
      <c r="S64" s="262"/>
    </row>
    <row r="65" spans="1:19" ht="10.5" customHeight="1" hidden="1">
      <c r="A65" s="266"/>
      <c r="B65" s="522"/>
      <c r="C65" s="524"/>
      <c r="D65" s="526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262"/>
      <c r="S65" s="262"/>
    </row>
    <row r="66" spans="1:19" ht="10.5" customHeight="1" hidden="1">
      <c r="A66" s="266"/>
      <c r="B66" s="522"/>
      <c r="C66" s="524"/>
      <c r="D66" s="526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262"/>
      <c r="S66" s="262"/>
    </row>
    <row r="67" spans="1:19" ht="10.5" customHeight="1" hidden="1">
      <c r="A67" s="266"/>
      <c r="B67" s="522"/>
      <c r="C67" s="524"/>
      <c r="D67" s="526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262"/>
      <c r="S67" s="262"/>
    </row>
    <row r="68" spans="1:19" ht="10.5" customHeight="1" hidden="1">
      <c r="A68" s="266"/>
      <c r="B68" s="522"/>
      <c r="C68" s="524"/>
      <c r="D68" s="526"/>
      <c r="E68" s="526"/>
      <c r="F68" s="526"/>
      <c r="G68" s="526"/>
      <c r="H68" s="526"/>
      <c r="I68" s="526"/>
      <c r="J68" s="526"/>
      <c r="K68" s="526"/>
      <c r="L68" s="526"/>
      <c r="M68" s="526"/>
      <c r="N68" s="526"/>
      <c r="O68" s="526"/>
      <c r="P68" s="526"/>
      <c r="Q68" s="526"/>
      <c r="R68" s="262"/>
      <c r="S68" s="262"/>
    </row>
    <row r="69" spans="1:19" ht="10.5" customHeight="1" hidden="1">
      <c r="A69" s="266"/>
      <c r="B69" s="522"/>
      <c r="C69" s="524"/>
      <c r="D69" s="526"/>
      <c r="E69" s="526"/>
      <c r="F69" s="526"/>
      <c r="G69" s="526"/>
      <c r="H69" s="526"/>
      <c r="I69" s="526"/>
      <c r="J69" s="526"/>
      <c r="K69" s="526"/>
      <c r="L69" s="526"/>
      <c r="M69" s="526"/>
      <c r="N69" s="526"/>
      <c r="O69" s="526"/>
      <c r="P69" s="526"/>
      <c r="Q69" s="526"/>
      <c r="R69" s="262"/>
      <c r="S69" s="262"/>
    </row>
    <row r="70" spans="1:19" ht="11.25" customHeight="1" hidden="1">
      <c r="A70" s="266"/>
      <c r="B70" s="522"/>
      <c r="C70" s="524"/>
      <c r="D70" s="526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262"/>
      <c r="S70" s="262"/>
    </row>
    <row r="71" spans="1:19" ht="10.5" customHeight="1" hidden="1">
      <c r="A71" s="266"/>
      <c r="B71" s="522"/>
      <c r="C71" s="524"/>
      <c r="D71" s="526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262"/>
      <c r="S71" s="262"/>
    </row>
    <row r="72" spans="1:19" ht="10.5" customHeight="1" hidden="1">
      <c r="A72" s="266"/>
      <c r="B72" s="522"/>
      <c r="C72" s="524"/>
      <c r="D72" s="526"/>
      <c r="E72" s="526"/>
      <c r="F72" s="526"/>
      <c r="G72" s="526"/>
      <c r="H72" s="526"/>
      <c r="I72" s="526"/>
      <c r="J72" s="526"/>
      <c r="K72" s="526"/>
      <c r="L72" s="526"/>
      <c r="M72" s="526"/>
      <c r="N72" s="526"/>
      <c r="O72" s="526"/>
      <c r="P72" s="526"/>
      <c r="Q72" s="526"/>
      <c r="R72" s="262"/>
      <c r="S72" s="262"/>
    </row>
    <row r="73" spans="1:19" ht="10.5" customHeight="1" hidden="1">
      <c r="A73" s="266"/>
      <c r="B73" s="522"/>
      <c r="C73" s="524"/>
      <c r="D73" s="526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262"/>
      <c r="S73" s="262"/>
    </row>
    <row r="74" spans="1:19" ht="10.5" customHeight="1" hidden="1">
      <c r="A74" s="266"/>
      <c r="B74" s="522"/>
      <c r="C74" s="524"/>
      <c r="D74" s="526"/>
      <c r="E74" s="526"/>
      <c r="F74" s="526"/>
      <c r="G74" s="526"/>
      <c r="H74" s="526"/>
      <c r="I74" s="526"/>
      <c r="J74" s="526"/>
      <c r="K74" s="526"/>
      <c r="L74" s="526"/>
      <c r="M74" s="526"/>
      <c r="N74" s="526"/>
      <c r="O74" s="526"/>
      <c r="P74" s="526"/>
      <c r="Q74" s="526"/>
      <c r="R74" s="262"/>
      <c r="S74" s="262"/>
    </row>
    <row r="75" spans="1:19" ht="10.5" customHeight="1" hidden="1">
      <c r="A75" s="266"/>
      <c r="B75" s="522"/>
      <c r="C75" s="524"/>
      <c r="D75" s="526"/>
      <c r="E75" s="526"/>
      <c r="F75" s="526"/>
      <c r="G75" s="526"/>
      <c r="H75" s="526"/>
      <c r="I75" s="526"/>
      <c r="J75" s="526"/>
      <c r="K75" s="526"/>
      <c r="L75" s="526"/>
      <c r="M75" s="526"/>
      <c r="N75" s="526"/>
      <c r="O75" s="526"/>
      <c r="P75" s="526"/>
      <c r="Q75" s="526"/>
      <c r="R75" s="262"/>
      <c r="S75" s="262"/>
    </row>
    <row r="76" spans="1:19" ht="10.5" customHeight="1" hidden="1">
      <c r="A76" s="266"/>
      <c r="B76" s="522"/>
      <c r="C76" s="524"/>
      <c r="D76" s="526"/>
      <c r="E76" s="526"/>
      <c r="F76" s="526"/>
      <c r="G76" s="526"/>
      <c r="H76" s="526"/>
      <c r="I76" s="526"/>
      <c r="J76" s="526"/>
      <c r="K76" s="526"/>
      <c r="L76" s="526"/>
      <c r="M76" s="526"/>
      <c r="N76" s="526"/>
      <c r="O76" s="526"/>
      <c r="P76" s="526"/>
      <c r="Q76" s="526"/>
      <c r="R76" s="262"/>
      <c r="S76" s="262"/>
    </row>
    <row r="77" spans="1:19" ht="12.75" customHeight="1" hidden="1">
      <c r="A77" s="266"/>
      <c r="B77" s="522"/>
      <c r="C77" s="524"/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526"/>
      <c r="O77" s="526"/>
      <c r="P77" s="526"/>
      <c r="Q77" s="526"/>
      <c r="R77" s="262"/>
      <c r="S77" s="262"/>
    </row>
    <row r="78" spans="1:19" ht="12.75" customHeight="1" hidden="1">
      <c r="A78" s="266"/>
      <c r="B78" s="522"/>
      <c r="C78" s="524"/>
      <c r="D78" s="526"/>
      <c r="E78" s="526"/>
      <c r="F78" s="526"/>
      <c r="G78" s="526"/>
      <c r="H78" s="526"/>
      <c r="I78" s="526"/>
      <c r="J78" s="526"/>
      <c r="K78" s="526"/>
      <c r="L78" s="526"/>
      <c r="M78" s="526"/>
      <c r="N78" s="526"/>
      <c r="O78" s="526"/>
      <c r="P78" s="526"/>
      <c r="Q78" s="526"/>
      <c r="R78" s="262"/>
      <c r="S78" s="262"/>
    </row>
    <row r="79" spans="1:19" ht="10.5" customHeight="1" hidden="1">
      <c r="A79" s="266"/>
      <c r="B79" s="522"/>
      <c r="C79" s="524"/>
      <c r="D79" s="526"/>
      <c r="E79" s="526"/>
      <c r="F79" s="526"/>
      <c r="G79" s="526"/>
      <c r="H79" s="526"/>
      <c r="I79" s="526"/>
      <c r="J79" s="526"/>
      <c r="K79" s="526"/>
      <c r="L79" s="526"/>
      <c r="M79" s="526"/>
      <c r="N79" s="526"/>
      <c r="O79" s="526"/>
      <c r="P79" s="526"/>
      <c r="Q79" s="526"/>
      <c r="R79" s="262"/>
      <c r="S79" s="262"/>
    </row>
    <row r="80" spans="1:19" ht="16.5" customHeight="1">
      <c r="A80" s="266"/>
      <c r="B80" s="522"/>
      <c r="C80" s="524"/>
      <c r="D80" s="524"/>
      <c r="E80" s="524"/>
      <c r="F80" s="524"/>
      <c r="G80" s="524"/>
      <c r="H80" s="524"/>
      <c r="I80" s="524"/>
      <c r="J80" s="524"/>
      <c r="K80" s="524"/>
      <c r="L80" s="524"/>
      <c r="M80" s="524"/>
      <c r="N80" s="524"/>
      <c r="O80" s="524"/>
      <c r="P80" s="524"/>
      <c r="Q80" s="524"/>
      <c r="R80" s="275"/>
      <c r="S80" s="262"/>
    </row>
    <row r="81" spans="1:19" ht="11.25">
      <c r="A81" s="527"/>
      <c r="B81" s="528"/>
      <c r="C81" s="516"/>
      <c r="D81" s="516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262"/>
      <c r="S81" s="262"/>
    </row>
    <row r="82" spans="1:19" ht="11.25">
      <c r="A82" s="527"/>
      <c r="B82" s="528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277"/>
      <c r="O82" s="277"/>
      <c r="P82" s="486"/>
      <c r="Q82" s="486"/>
      <c r="R82" s="262"/>
      <c r="S82" s="262"/>
    </row>
    <row r="83" spans="1:19" ht="11.25">
      <c r="A83" s="527"/>
      <c r="B83" s="528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277"/>
      <c r="O83" s="277"/>
      <c r="P83" s="486"/>
      <c r="Q83" s="486"/>
      <c r="R83" s="262"/>
      <c r="S83" s="262"/>
    </row>
    <row r="84" spans="1:19" ht="11.25">
      <c r="A84" s="527"/>
      <c r="B84" s="528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486"/>
      <c r="O84" s="486"/>
      <c r="P84" s="486"/>
      <c r="Q84" s="486"/>
      <c r="R84" s="262"/>
      <c r="S84" s="262"/>
    </row>
    <row r="85" spans="1:19" ht="11.25">
      <c r="A85" s="529"/>
      <c r="B85" s="486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486"/>
      <c r="O85" s="486"/>
      <c r="P85" s="486"/>
      <c r="Q85" s="486"/>
      <c r="R85" s="262"/>
      <c r="S85" s="262"/>
    </row>
    <row r="86" spans="1:19" ht="11.25">
      <c r="A86" s="529"/>
      <c r="B86" s="486"/>
      <c r="C86" s="486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486"/>
      <c r="O86" s="486"/>
      <c r="P86" s="486"/>
      <c r="Q86" s="486"/>
      <c r="R86" s="262"/>
      <c r="S86" s="262"/>
    </row>
    <row r="87" spans="1:19" ht="11.25">
      <c r="A87" s="276"/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</row>
    <row r="88" spans="1:19" ht="11.25">
      <c r="A88" s="276"/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</row>
    <row r="89" spans="1:19" ht="11.25">
      <c r="A89" s="276"/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</row>
  </sheetData>
  <sheetProtection/>
  <mergeCells count="9">
    <mergeCell ref="A24:B24"/>
    <mergeCell ref="A25:B25"/>
    <mergeCell ref="A26:B26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horizontalDpi="600" verticalDpi="600" orientation="landscape" paperSize="9" r:id="rId1"/>
  <headerFooter>
    <oddHeader>&amp;L&amp;8&amp;USection 8.Budget</oddHeader>
    <oddFooter>&amp;L&amp;18 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9.125" style="365" customWidth="1"/>
    <col min="2" max="2" width="23.125" style="365" customWidth="1"/>
    <col min="3" max="3" width="9.125" style="365" customWidth="1"/>
    <col min="4" max="4" width="15.75390625" style="365" customWidth="1"/>
    <col min="5" max="5" width="13.875" style="365" customWidth="1"/>
    <col min="6" max="6" width="12.125" style="365" customWidth="1"/>
    <col min="7" max="7" width="13.875" style="365" customWidth="1"/>
    <col min="8" max="8" width="10.75390625" style="365" customWidth="1"/>
    <col min="9" max="9" width="9.25390625" style="365" customWidth="1"/>
    <col min="10" max="11" width="10.00390625" style="365" bestFit="1" customWidth="1"/>
    <col min="12" max="16" width="9.125" style="365" customWidth="1"/>
    <col min="17" max="17" width="10.25390625" style="365" customWidth="1"/>
    <col min="18" max="16384" width="9.125" style="365" customWidth="1"/>
  </cols>
  <sheetData>
    <row r="1" spans="1:18" ht="12.7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12.7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18" ht="12.7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ht="12.75">
      <c r="A4" s="366"/>
      <c r="B4" s="257"/>
      <c r="C4" s="367" t="s">
        <v>831</v>
      </c>
      <c r="D4" s="257"/>
      <c r="E4" s="368"/>
      <c r="F4" s="368"/>
      <c r="G4" s="368"/>
      <c r="H4" s="368"/>
      <c r="I4" s="368"/>
      <c r="J4" s="366"/>
      <c r="K4" s="369"/>
      <c r="L4" s="369"/>
      <c r="M4" s="366"/>
      <c r="N4" s="366"/>
      <c r="O4" s="366"/>
      <c r="P4" s="257"/>
      <c r="Q4" s="257"/>
      <c r="R4" s="257"/>
    </row>
    <row r="5" spans="1:18" ht="12.75">
      <c r="A5" s="366"/>
      <c r="B5" s="370"/>
      <c r="C5" s="368" t="s">
        <v>832</v>
      </c>
      <c r="D5" s="257"/>
      <c r="E5" s="368"/>
      <c r="F5" s="368"/>
      <c r="G5" s="368"/>
      <c r="H5" s="368"/>
      <c r="I5" s="368"/>
      <c r="J5" s="369"/>
      <c r="K5" s="368"/>
      <c r="L5" s="369"/>
      <c r="M5" s="366"/>
      <c r="N5" s="366"/>
      <c r="O5" s="366"/>
      <c r="P5" s="257"/>
      <c r="Q5" s="257"/>
      <c r="R5" s="257"/>
    </row>
    <row r="6" spans="1:18" ht="12.75">
      <c r="A6" s="366"/>
      <c r="B6" s="370"/>
      <c r="C6" s="368"/>
      <c r="D6" s="368"/>
      <c r="E6" s="368"/>
      <c r="F6" s="368"/>
      <c r="G6" s="368"/>
      <c r="H6" s="368"/>
      <c r="I6" s="368"/>
      <c r="J6" s="369"/>
      <c r="K6" s="369"/>
      <c r="L6" s="369"/>
      <c r="M6" s="366"/>
      <c r="N6" s="366"/>
      <c r="O6" s="366"/>
      <c r="P6" s="257"/>
      <c r="Q6" s="257"/>
      <c r="R6" s="257"/>
    </row>
    <row r="7" spans="1:18" ht="12.75">
      <c r="A7" s="366"/>
      <c r="B7" s="366" t="s">
        <v>833</v>
      </c>
      <c r="C7" s="366"/>
      <c r="D7" s="366"/>
      <c r="E7" s="369"/>
      <c r="F7" s="369"/>
      <c r="G7" s="369"/>
      <c r="H7" s="369"/>
      <c r="I7" s="369"/>
      <c r="J7" s="366"/>
      <c r="K7" s="366"/>
      <c r="L7" s="366"/>
      <c r="M7" s="366"/>
      <c r="N7" s="366"/>
      <c r="O7" s="366"/>
      <c r="P7" s="257"/>
      <c r="Q7" s="257"/>
      <c r="R7" s="257"/>
    </row>
    <row r="8" spans="1:18" ht="12.75">
      <c r="A8" s="366"/>
      <c r="B8" s="366"/>
      <c r="C8" s="366"/>
      <c r="D8" s="366"/>
      <c r="E8" s="369"/>
      <c r="F8" s="369"/>
      <c r="G8" s="369"/>
      <c r="H8" s="369"/>
      <c r="I8" s="369"/>
      <c r="J8" s="366"/>
      <c r="K8" s="366"/>
      <c r="L8" s="366"/>
      <c r="M8" s="366"/>
      <c r="N8" s="366"/>
      <c r="O8" s="366"/>
      <c r="P8" s="257"/>
      <c r="Q8" s="257"/>
      <c r="R8" s="257"/>
    </row>
    <row r="9" spans="1:18" ht="12.75">
      <c r="A9" s="366"/>
      <c r="B9" s="371" t="s">
        <v>834</v>
      </c>
      <c r="C9" s="369"/>
      <c r="D9" s="369"/>
      <c r="E9" s="369" t="s">
        <v>279</v>
      </c>
      <c r="F9" s="369"/>
      <c r="G9" s="369"/>
      <c r="H9" s="369"/>
      <c r="I9" s="369"/>
      <c r="J9" s="257"/>
      <c r="K9" s="257"/>
      <c r="L9" s="257"/>
      <c r="M9" s="257"/>
      <c r="N9" s="257"/>
      <c r="O9" s="366"/>
      <c r="P9" s="257"/>
      <c r="Q9" s="257"/>
      <c r="R9" s="257"/>
    </row>
    <row r="10" spans="1:18" ht="12.75">
      <c r="A10" s="366"/>
      <c r="B10" s="366"/>
      <c r="C10" s="372"/>
      <c r="D10" s="372" t="s">
        <v>835</v>
      </c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6"/>
      <c r="P10" s="257"/>
      <c r="Q10" s="257"/>
      <c r="R10" s="257"/>
    </row>
    <row r="11" spans="1:17" ht="24">
      <c r="A11" s="373"/>
      <c r="B11" s="373"/>
      <c r="C11" s="374"/>
      <c r="D11" s="375"/>
      <c r="E11" s="733" t="s">
        <v>836</v>
      </c>
      <c r="F11" s="734"/>
      <c r="G11" s="734"/>
      <c r="H11" s="737"/>
      <c r="I11" s="737"/>
      <c r="J11" s="375"/>
      <c r="K11" s="376"/>
      <c r="L11" s="376"/>
      <c r="M11" s="376"/>
      <c r="N11" s="377"/>
      <c r="O11" s="257"/>
      <c r="P11" s="257"/>
      <c r="Q11" s="257"/>
    </row>
    <row r="12" spans="1:17" ht="12.75">
      <c r="A12" s="378"/>
      <c r="B12" s="378"/>
      <c r="C12" s="369"/>
      <c r="D12" s="379"/>
      <c r="E12" s="735"/>
      <c r="F12" s="736"/>
      <c r="G12" s="736"/>
      <c r="H12" s="738"/>
      <c r="I12" s="738"/>
      <c r="J12" s="380"/>
      <c r="K12" s="381"/>
      <c r="L12" s="382"/>
      <c r="M12" s="383"/>
      <c r="N12" s="384"/>
      <c r="O12" s="257"/>
      <c r="P12" s="257"/>
      <c r="Q12" s="257"/>
    </row>
    <row r="13" spans="1:17" ht="12.75">
      <c r="A13" s="385"/>
      <c r="B13" s="385"/>
      <c r="C13" s="372"/>
      <c r="D13" s="386"/>
      <c r="E13" s="418" t="s">
        <v>975</v>
      </c>
      <c r="F13" s="387" t="s">
        <v>970</v>
      </c>
      <c r="G13" s="387" t="s">
        <v>967</v>
      </c>
      <c r="H13" s="739"/>
      <c r="I13" s="739"/>
      <c r="J13" s="388"/>
      <c r="K13" s="389"/>
      <c r="L13" s="390"/>
      <c r="M13" s="390"/>
      <c r="N13" s="391"/>
      <c r="O13" s="257"/>
      <c r="P13" s="257"/>
      <c r="Q13" s="257"/>
    </row>
    <row r="14" spans="1:17" ht="15" customHeight="1">
      <c r="A14" s="392" t="s">
        <v>837</v>
      </c>
      <c r="B14" s="373" t="s">
        <v>838</v>
      </c>
      <c r="C14" s="393" t="s">
        <v>839</v>
      </c>
      <c r="D14" s="369"/>
      <c r="E14" s="419">
        <v>23527410</v>
      </c>
      <c r="F14" s="419">
        <v>22990000</v>
      </c>
      <c r="G14" s="394">
        <v>22476850</v>
      </c>
      <c r="H14" s="395">
        <f>G14/E14*100</f>
        <v>95.53474011801553</v>
      </c>
      <c r="I14" s="395">
        <f>G14/F14*100</f>
        <v>97.76794258373207</v>
      </c>
      <c r="J14" s="317"/>
      <c r="K14" s="396"/>
      <c r="L14" s="397"/>
      <c r="M14" s="396"/>
      <c r="N14" s="398"/>
      <c r="O14" s="257"/>
      <c r="P14" s="234"/>
      <c r="Q14" s="257"/>
    </row>
    <row r="15" spans="1:17" ht="15" customHeight="1">
      <c r="A15" s="399" t="s">
        <v>840</v>
      </c>
      <c r="B15" s="399" t="s">
        <v>841</v>
      </c>
      <c r="C15" s="400" t="s">
        <v>842</v>
      </c>
      <c r="D15" s="386"/>
      <c r="E15" s="420">
        <v>28723973</v>
      </c>
      <c r="F15" s="420">
        <v>27994010</v>
      </c>
      <c r="G15" s="401">
        <v>27106623</v>
      </c>
      <c r="H15" s="395">
        <f aca="true" t="shared" si="0" ref="H15:H25">G15/E15*100</f>
        <v>94.36933741721593</v>
      </c>
      <c r="I15" s="395">
        <f aca="true" t="shared" si="1" ref="I15:I25">G15/F15*100</f>
        <v>96.83008257838016</v>
      </c>
      <c r="J15" s="317"/>
      <c r="K15" s="317"/>
      <c r="L15" s="366"/>
      <c r="M15" s="317"/>
      <c r="N15" s="398"/>
      <c r="O15" s="257"/>
      <c r="P15" s="234"/>
      <c r="Q15" s="257"/>
    </row>
    <row r="16" spans="1:17" ht="15" customHeight="1">
      <c r="A16" s="378" t="s">
        <v>843</v>
      </c>
      <c r="B16" s="239"/>
      <c r="C16" s="393" t="s">
        <v>844</v>
      </c>
      <c r="D16" s="369"/>
      <c r="E16" s="420">
        <v>92171453.2</v>
      </c>
      <c r="F16" s="420">
        <v>90832457.2</v>
      </c>
      <c r="G16" s="401">
        <v>100987188.9</v>
      </c>
      <c r="H16" s="395">
        <f t="shared" si="0"/>
        <v>109.56449680886664</v>
      </c>
      <c r="I16" s="395">
        <f t="shared" si="1"/>
        <v>111.1796289707772</v>
      </c>
      <c r="J16" s="317"/>
      <c r="K16" s="369"/>
      <c r="L16" s="366"/>
      <c r="M16" s="317"/>
      <c r="N16" s="398"/>
      <c r="O16" s="257"/>
      <c r="P16" s="234"/>
      <c r="Q16" s="234"/>
    </row>
    <row r="17" spans="1:17" ht="15" customHeight="1">
      <c r="A17" s="402" t="s">
        <v>845</v>
      </c>
      <c r="B17" s="239"/>
      <c r="C17" s="403" t="s">
        <v>846</v>
      </c>
      <c r="D17" s="404"/>
      <c r="E17" s="420">
        <v>454131.8</v>
      </c>
      <c r="F17" s="420">
        <v>961101.6</v>
      </c>
      <c r="G17" s="401">
        <v>664656.9</v>
      </c>
      <c r="H17" s="395">
        <f t="shared" si="0"/>
        <v>146.35770936983494</v>
      </c>
      <c r="I17" s="395">
        <f t="shared" si="1"/>
        <v>69.15573754117152</v>
      </c>
      <c r="J17" s="317"/>
      <c r="K17" s="369"/>
      <c r="L17" s="366"/>
      <c r="M17" s="317"/>
      <c r="N17" s="398"/>
      <c r="O17" s="257"/>
      <c r="P17" s="234"/>
      <c r="Q17" s="257"/>
    </row>
    <row r="18" spans="1:17" ht="15" customHeight="1">
      <c r="A18" s="402" t="s">
        <v>847</v>
      </c>
      <c r="B18" s="239"/>
      <c r="C18" s="403"/>
      <c r="D18" s="404"/>
      <c r="E18" s="420">
        <v>134298.9</v>
      </c>
      <c r="F18" s="420">
        <v>349712.6</v>
      </c>
      <c r="G18" s="401">
        <v>623504</v>
      </c>
      <c r="H18" s="395">
        <f t="shared" si="0"/>
        <v>464.2659024012855</v>
      </c>
      <c r="I18" s="395">
        <f t="shared" si="1"/>
        <v>178.29040189000912</v>
      </c>
      <c r="J18" s="317"/>
      <c r="K18" s="369"/>
      <c r="L18" s="366"/>
      <c r="M18" s="317"/>
      <c r="N18" s="398"/>
      <c r="O18" s="257"/>
      <c r="P18" s="234"/>
      <c r="Q18" s="257"/>
    </row>
    <row r="19" spans="1:17" ht="15" customHeight="1">
      <c r="A19" s="378" t="s">
        <v>848</v>
      </c>
      <c r="B19" s="239"/>
      <c r="C19" s="405" t="s">
        <v>849</v>
      </c>
      <c r="D19" s="404"/>
      <c r="E19" s="420">
        <v>46442492.7</v>
      </c>
      <c r="F19" s="420">
        <v>55610416.3</v>
      </c>
      <c r="G19" s="401">
        <v>68162597.8</v>
      </c>
      <c r="H19" s="395">
        <f t="shared" si="0"/>
        <v>146.76774186153878</v>
      </c>
      <c r="I19" s="395">
        <f t="shared" si="1"/>
        <v>122.5716373570827</v>
      </c>
      <c r="J19" s="317"/>
      <c r="K19" s="369"/>
      <c r="L19" s="366"/>
      <c r="M19" s="317"/>
      <c r="N19" s="398"/>
      <c r="O19" s="257"/>
      <c r="P19" s="234"/>
      <c r="Q19" s="257"/>
    </row>
    <row r="20" spans="1:17" ht="15" customHeight="1">
      <c r="A20" s="378" t="s">
        <v>850</v>
      </c>
      <c r="B20" s="239"/>
      <c r="C20" s="405" t="s">
        <v>851</v>
      </c>
      <c r="D20" s="369"/>
      <c r="E20" s="420">
        <v>94690786.3</v>
      </c>
      <c r="F20" s="420">
        <v>96020818.4</v>
      </c>
      <c r="G20" s="401">
        <v>104028601.4</v>
      </c>
      <c r="H20" s="395">
        <f t="shared" si="0"/>
        <v>109.86137666067731</v>
      </c>
      <c r="I20" s="395">
        <f t="shared" si="1"/>
        <v>108.33963210628082</v>
      </c>
      <c r="J20" s="317"/>
      <c r="K20" s="369"/>
      <c r="L20" s="366"/>
      <c r="M20" s="317"/>
      <c r="N20" s="398"/>
      <c r="O20" s="257"/>
      <c r="P20" s="234"/>
      <c r="Q20" s="257"/>
    </row>
    <row r="21" spans="1:17" ht="15" customHeight="1">
      <c r="A21" s="378" t="s">
        <v>852</v>
      </c>
      <c r="B21" s="239"/>
      <c r="C21" s="405" t="s">
        <v>853</v>
      </c>
      <c r="D21" s="369"/>
      <c r="E21" s="420">
        <v>6580979.6</v>
      </c>
      <c r="F21" s="420">
        <v>7734149.8</v>
      </c>
      <c r="G21" s="401">
        <v>6871540.8</v>
      </c>
      <c r="H21" s="395">
        <f t="shared" si="0"/>
        <v>104.4151663986316</v>
      </c>
      <c r="I21" s="395">
        <f t="shared" si="1"/>
        <v>88.84675080899001</v>
      </c>
      <c r="J21" s="317"/>
      <c r="K21" s="369"/>
      <c r="L21" s="366"/>
      <c r="M21" s="317"/>
      <c r="N21" s="398"/>
      <c r="O21" s="257"/>
      <c r="P21" s="234"/>
      <c r="Q21" s="257"/>
    </row>
    <row r="22" spans="1:17" ht="15" customHeight="1">
      <c r="A22" s="378" t="s">
        <v>854</v>
      </c>
      <c r="B22" s="239"/>
      <c r="C22" s="405" t="s">
        <v>855</v>
      </c>
      <c r="D22" s="369"/>
      <c r="E22" s="420"/>
      <c r="F22" s="420"/>
      <c r="G22" s="401"/>
      <c r="H22" s="395"/>
      <c r="I22" s="395"/>
      <c r="J22" s="317"/>
      <c r="K22" s="317"/>
      <c r="L22" s="317"/>
      <c r="M22" s="317"/>
      <c r="N22" s="398"/>
      <c r="O22" s="317"/>
      <c r="P22" s="234"/>
      <c r="Q22" s="257"/>
    </row>
    <row r="23" spans="1:17" ht="15" customHeight="1">
      <c r="A23" s="378" t="s">
        <v>856</v>
      </c>
      <c r="B23" s="239"/>
      <c r="C23" s="405" t="s">
        <v>857</v>
      </c>
      <c r="D23" s="369"/>
      <c r="E23" s="421">
        <v>55664</v>
      </c>
      <c r="F23" s="421">
        <v>60395</v>
      </c>
      <c r="G23" s="406">
        <v>56101</v>
      </c>
      <c r="H23" s="395">
        <f t="shared" si="0"/>
        <v>100.78506754814602</v>
      </c>
      <c r="I23" s="395">
        <f t="shared" si="1"/>
        <v>92.8901399122444</v>
      </c>
      <c r="J23" s="407"/>
      <c r="K23" s="369"/>
      <c r="L23" s="366"/>
      <c r="M23" s="407"/>
      <c r="N23" s="408"/>
      <c r="O23" s="257"/>
      <c r="P23" s="234"/>
      <c r="Q23" s="257"/>
    </row>
    <row r="24" spans="1:17" ht="15" customHeight="1">
      <c r="A24" s="378" t="s">
        <v>858</v>
      </c>
      <c r="B24" s="239"/>
      <c r="C24" s="405" t="s">
        <v>853</v>
      </c>
      <c r="D24" s="369"/>
      <c r="E24" s="421">
        <v>156</v>
      </c>
      <c r="F24" s="421">
        <v>165</v>
      </c>
      <c r="G24" s="406">
        <v>156</v>
      </c>
      <c r="H24" s="395">
        <f t="shared" si="0"/>
        <v>100</v>
      </c>
      <c r="I24" s="395">
        <f t="shared" si="1"/>
        <v>94.54545454545455</v>
      </c>
      <c r="J24" s="407"/>
      <c r="K24" s="369"/>
      <c r="L24" s="369"/>
      <c r="M24" s="407"/>
      <c r="N24" s="408"/>
      <c r="O24" s="257"/>
      <c r="P24" s="234"/>
      <c r="Q24" s="257"/>
    </row>
    <row r="25" spans="1:17" ht="15" customHeight="1">
      <c r="A25" s="385" t="s">
        <v>859</v>
      </c>
      <c r="B25" s="409"/>
      <c r="C25" s="410"/>
      <c r="D25" s="372"/>
      <c r="E25" s="422">
        <v>77021000.2</v>
      </c>
      <c r="F25" s="422">
        <v>98382672.2</v>
      </c>
      <c r="G25" s="411">
        <v>90860127.3</v>
      </c>
      <c r="H25" s="411">
        <f t="shared" si="0"/>
        <v>117.96799192955689</v>
      </c>
      <c r="I25" s="412">
        <f t="shared" si="1"/>
        <v>92.3537908335041</v>
      </c>
      <c r="J25" s="413"/>
      <c r="K25" s="413"/>
      <c r="L25" s="372"/>
      <c r="M25" s="413"/>
      <c r="N25" s="414"/>
      <c r="O25" s="257"/>
      <c r="P25" s="234"/>
      <c r="Q25" s="257"/>
    </row>
    <row r="26" spans="1:18" ht="12.75">
      <c r="A26" s="366"/>
      <c r="B26" s="257"/>
      <c r="C26" s="366"/>
      <c r="D26" s="366"/>
      <c r="E26" s="234"/>
      <c r="F26" s="234"/>
      <c r="G26" s="257"/>
      <c r="H26" s="257"/>
      <c r="I26" s="257"/>
      <c r="J26" s="369"/>
      <c r="K26" s="369"/>
      <c r="L26" s="369"/>
      <c r="M26" s="366"/>
      <c r="N26" s="366"/>
      <c r="O26" s="366"/>
      <c r="P26" s="257"/>
      <c r="Q26" s="257"/>
      <c r="R26" s="257"/>
    </row>
    <row r="27" spans="1:18" ht="12.75">
      <c r="A27" s="366"/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257"/>
      <c r="Q27" s="257"/>
      <c r="R27" s="257"/>
    </row>
    <row r="28" spans="1:18" ht="12.7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</row>
    <row r="29" spans="1:18" ht="12.75">
      <c r="A29" s="257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</row>
    <row r="30" spans="1:18" ht="12.75">
      <c r="A30" s="257"/>
      <c r="B30" s="257"/>
      <c r="C30" s="366" t="s">
        <v>860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</row>
    <row r="31" spans="1:18" ht="12.7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</row>
    <row r="32" spans="1:18" ht="12.75">
      <c r="A32" s="257"/>
      <c r="B32" s="257"/>
      <c r="C32" s="366" t="s">
        <v>861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</row>
    <row r="33" spans="1:18" ht="12.75">
      <c r="A33" s="257"/>
      <c r="B33" s="257"/>
      <c r="C33" s="366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horizontalDpi="600" verticalDpi="600" orientation="landscape" r:id="rId2"/>
  <headerFooter>
    <oddHeader>&amp;R&amp;8&amp;UБүлэг 6. Мөнгө, зээл, хадгаламж</oddHeader>
    <oddFooter>&amp;R&amp;18 32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2.375" style="283" customWidth="1"/>
    <col min="2" max="2" width="25.375" style="283" customWidth="1"/>
    <col min="3" max="3" width="22.75390625" style="283" customWidth="1"/>
    <col min="4" max="4" width="8.00390625" style="283" customWidth="1"/>
    <col min="5" max="5" width="7.875" style="283" customWidth="1"/>
    <col min="6" max="6" width="9.25390625" style="283" customWidth="1"/>
    <col min="7" max="7" width="9.125" style="283" customWidth="1"/>
    <col min="8" max="8" width="8.00390625" style="283" customWidth="1"/>
    <col min="9" max="9" width="10.00390625" style="283" customWidth="1"/>
    <col min="10" max="10" width="9.875" style="283" customWidth="1"/>
    <col min="11" max="11" width="11.75390625" style="283" customWidth="1"/>
    <col min="12" max="16384" width="9.125" style="283" customWidth="1"/>
  </cols>
  <sheetData>
    <row r="1" spans="1:11" ht="12.75">
      <c r="A1" s="279"/>
      <c r="B1" s="280"/>
      <c r="C1" s="280"/>
      <c r="D1" s="280"/>
      <c r="E1" s="281" t="s">
        <v>787</v>
      </c>
      <c r="F1" s="282"/>
      <c r="G1" s="282"/>
      <c r="H1" s="280"/>
      <c r="I1" s="280"/>
      <c r="J1" s="280"/>
      <c r="K1" s="280"/>
    </row>
    <row r="2" spans="1:11" ht="12.75">
      <c r="A2" s="279"/>
      <c r="B2" s="280"/>
      <c r="C2" s="280"/>
      <c r="D2" s="280"/>
      <c r="E2" s="284" t="s">
        <v>788</v>
      </c>
      <c r="F2" s="282"/>
      <c r="G2" s="282"/>
      <c r="H2" s="280"/>
      <c r="I2" s="280"/>
      <c r="J2" s="280"/>
      <c r="K2" s="280"/>
    </row>
    <row r="3" spans="1:11" ht="12.75">
      <c r="A3" s="279"/>
      <c r="B3" s="280"/>
      <c r="C3" s="280"/>
      <c r="D3" s="280"/>
      <c r="E3" s="285"/>
      <c r="F3" s="282"/>
      <c r="G3" s="282"/>
      <c r="H3" s="280"/>
      <c r="I3" s="280"/>
      <c r="J3" s="280"/>
      <c r="K3" s="280"/>
    </row>
    <row r="4" spans="1:11" ht="12.75">
      <c r="A4" s="279"/>
      <c r="B4" s="280"/>
      <c r="C4" s="280"/>
      <c r="D4" s="280"/>
      <c r="E4" s="285"/>
      <c r="F4" s="282"/>
      <c r="G4" s="282"/>
      <c r="H4" s="280"/>
      <c r="I4" s="280"/>
      <c r="J4" s="280"/>
      <c r="K4" s="280"/>
    </row>
    <row r="5" spans="1:11" ht="38.25" customHeight="1">
      <c r="A5" s="286"/>
      <c r="B5" s="742" t="s">
        <v>789</v>
      </c>
      <c r="C5" s="745" t="s">
        <v>790</v>
      </c>
      <c r="D5" s="740" t="s">
        <v>791</v>
      </c>
      <c r="E5" s="740" t="s">
        <v>792</v>
      </c>
      <c r="F5" s="740" t="s">
        <v>793</v>
      </c>
      <c r="G5" s="740" t="s">
        <v>794</v>
      </c>
      <c r="H5" s="740" t="s">
        <v>795</v>
      </c>
      <c r="I5" s="740" t="s">
        <v>796</v>
      </c>
      <c r="J5" s="740" t="s">
        <v>797</v>
      </c>
      <c r="K5" s="740" t="s">
        <v>798</v>
      </c>
    </row>
    <row r="6" spans="1:11" ht="12.75" customHeight="1">
      <c r="A6" s="287"/>
      <c r="B6" s="743"/>
      <c r="C6" s="746"/>
      <c r="D6" s="741"/>
      <c r="E6" s="741"/>
      <c r="F6" s="741"/>
      <c r="G6" s="741"/>
      <c r="H6" s="741"/>
      <c r="I6" s="741"/>
      <c r="J6" s="741"/>
      <c r="K6" s="741"/>
    </row>
    <row r="7" spans="1:11" ht="12.75">
      <c r="A7" s="287"/>
      <c r="B7" s="743"/>
      <c r="C7" s="746"/>
      <c r="D7" s="288" t="s">
        <v>799</v>
      </c>
      <c r="E7" s="289" t="s">
        <v>800</v>
      </c>
      <c r="F7" s="288" t="s">
        <v>801</v>
      </c>
      <c r="G7" s="290"/>
      <c r="H7" s="291" t="s">
        <v>802</v>
      </c>
      <c r="I7" s="291" t="s">
        <v>803</v>
      </c>
      <c r="J7" s="291" t="s">
        <v>802</v>
      </c>
      <c r="K7" s="291" t="s">
        <v>803</v>
      </c>
    </row>
    <row r="8" spans="1:11" ht="12.75">
      <c r="A8" s="287"/>
      <c r="B8" s="743"/>
      <c r="C8" s="746"/>
      <c r="D8" s="288"/>
      <c r="E8" s="289" t="s">
        <v>804</v>
      </c>
      <c r="F8" s="288" t="s">
        <v>805</v>
      </c>
      <c r="G8" s="290"/>
      <c r="H8" s="292" t="s">
        <v>806</v>
      </c>
      <c r="I8" s="291" t="s">
        <v>807</v>
      </c>
      <c r="J8" s="292" t="s">
        <v>806</v>
      </c>
      <c r="K8" s="291" t="s">
        <v>807</v>
      </c>
    </row>
    <row r="9" spans="1:11" ht="12.75">
      <c r="A9" s="287"/>
      <c r="B9" s="743"/>
      <c r="C9" s="746"/>
      <c r="D9" s="290"/>
      <c r="E9" s="289" t="s">
        <v>808</v>
      </c>
      <c r="F9" s="288"/>
      <c r="G9" s="290"/>
      <c r="H9" s="291" t="s">
        <v>809</v>
      </c>
      <c r="J9" s="291" t="s">
        <v>809</v>
      </c>
      <c r="K9" s="293"/>
    </row>
    <row r="10" spans="1:11" ht="12.75">
      <c r="A10" s="294"/>
      <c r="B10" s="744"/>
      <c r="C10" s="747"/>
      <c r="D10" s="295"/>
      <c r="E10" s="296"/>
      <c r="F10" s="295"/>
      <c r="G10" s="295"/>
      <c r="H10" s="295"/>
      <c r="I10" s="296"/>
      <c r="J10" s="295"/>
      <c r="K10" s="295"/>
    </row>
    <row r="11" spans="1:11" ht="35.25" customHeight="1">
      <c r="A11" s="297">
        <v>1</v>
      </c>
      <c r="B11" s="298" t="s">
        <v>810</v>
      </c>
      <c r="C11" s="298" t="s">
        <v>811</v>
      </c>
      <c r="D11" s="280">
        <v>2</v>
      </c>
      <c r="E11" s="280">
        <v>72</v>
      </c>
      <c r="F11" s="299">
        <v>224</v>
      </c>
      <c r="G11" s="299">
        <v>152</v>
      </c>
      <c r="H11" s="300"/>
      <c r="I11" s="301"/>
      <c r="J11" s="302">
        <v>580</v>
      </c>
      <c r="K11" s="302">
        <v>580</v>
      </c>
    </row>
    <row r="12" spans="1:11" ht="23.25" customHeight="1">
      <c r="A12" s="297">
        <v>2</v>
      </c>
      <c r="B12" s="298" t="s">
        <v>812</v>
      </c>
      <c r="C12" s="298" t="s">
        <v>813</v>
      </c>
      <c r="D12" s="280">
        <v>5</v>
      </c>
      <c r="E12" s="280">
        <v>60</v>
      </c>
      <c r="F12" s="280">
        <v>155</v>
      </c>
      <c r="G12" s="299">
        <v>142</v>
      </c>
      <c r="H12" s="300"/>
      <c r="I12" s="302"/>
      <c r="J12" s="302">
        <v>80</v>
      </c>
      <c r="K12" s="302">
        <v>80</v>
      </c>
    </row>
    <row r="13" spans="1:11" ht="35.25" customHeight="1">
      <c r="A13" s="297">
        <v>3</v>
      </c>
      <c r="B13" s="298" t="s">
        <v>814</v>
      </c>
      <c r="C13" s="298" t="s">
        <v>815</v>
      </c>
      <c r="D13" s="303">
        <v>1</v>
      </c>
      <c r="E13" s="303">
        <v>17</v>
      </c>
      <c r="F13" s="303">
        <v>99</v>
      </c>
      <c r="G13" s="303">
        <v>86</v>
      </c>
      <c r="H13" s="303"/>
      <c r="I13" s="303"/>
      <c r="J13" s="303"/>
      <c r="K13" s="303"/>
    </row>
    <row r="14" spans="1:11" ht="35.25" customHeight="1">
      <c r="A14" s="297">
        <v>4</v>
      </c>
      <c r="B14" s="298" t="s">
        <v>816</v>
      </c>
      <c r="C14" s="298" t="s">
        <v>817</v>
      </c>
      <c r="D14" s="303">
        <v>3</v>
      </c>
      <c r="E14" s="303">
        <v>40</v>
      </c>
      <c r="F14" s="303">
        <v>197</v>
      </c>
      <c r="G14" s="303">
        <v>169</v>
      </c>
      <c r="H14" s="303"/>
      <c r="I14" s="303"/>
      <c r="J14" s="303">
        <v>210</v>
      </c>
      <c r="K14" s="303">
        <v>210</v>
      </c>
    </row>
    <row r="15" spans="1:11" ht="35.25" customHeight="1">
      <c r="A15" s="297">
        <v>5</v>
      </c>
      <c r="B15" s="298" t="s">
        <v>818</v>
      </c>
      <c r="C15" s="298" t="s">
        <v>819</v>
      </c>
      <c r="D15" s="280">
        <v>2</v>
      </c>
      <c r="E15" s="280">
        <v>130</v>
      </c>
      <c r="F15" s="280">
        <v>441</v>
      </c>
      <c r="G15" s="299">
        <v>373</v>
      </c>
      <c r="H15" s="300"/>
      <c r="I15" s="280"/>
      <c r="J15" s="302">
        <v>300</v>
      </c>
      <c r="K15" s="302">
        <v>300</v>
      </c>
    </row>
    <row r="16" spans="1:11" ht="35.25" customHeight="1">
      <c r="A16" s="297">
        <v>6</v>
      </c>
      <c r="B16" s="298" t="s">
        <v>820</v>
      </c>
      <c r="C16" s="298" t="s">
        <v>821</v>
      </c>
      <c r="D16" s="280">
        <v>1</v>
      </c>
      <c r="E16" s="280">
        <v>29</v>
      </c>
      <c r="F16" s="280">
        <v>78</v>
      </c>
      <c r="G16" s="299">
        <v>60</v>
      </c>
      <c r="H16" s="300"/>
      <c r="I16" s="300"/>
      <c r="J16" s="302">
        <v>50</v>
      </c>
      <c r="K16" s="302">
        <v>50</v>
      </c>
    </row>
    <row r="17" spans="1:11" ht="35.25" customHeight="1">
      <c r="A17" s="297">
        <v>7</v>
      </c>
      <c r="B17" s="298" t="s">
        <v>822</v>
      </c>
      <c r="C17" s="298" t="s">
        <v>823</v>
      </c>
      <c r="D17" s="280">
        <v>1</v>
      </c>
      <c r="E17" s="280">
        <v>28</v>
      </c>
      <c r="F17" s="280">
        <v>115</v>
      </c>
      <c r="G17" s="299">
        <v>87</v>
      </c>
      <c r="H17" s="300"/>
      <c r="I17" s="300"/>
      <c r="J17" s="302"/>
      <c r="K17" s="302"/>
    </row>
    <row r="18" spans="1:11" ht="35.25" customHeight="1">
      <c r="A18" s="297">
        <v>8</v>
      </c>
      <c r="B18" s="298" t="s">
        <v>824</v>
      </c>
      <c r="C18" s="298" t="s">
        <v>825</v>
      </c>
      <c r="D18" s="280">
        <v>1</v>
      </c>
      <c r="E18" s="280">
        <v>22</v>
      </c>
      <c r="F18" s="280">
        <v>74</v>
      </c>
      <c r="G18" s="299">
        <v>45</v>
      </c>
      <c r="H18" s="300"/>
      <c r="I18" s="300"/>
      <c r="J18" s="302"/>
      <c r="K18" s="302"/>
    </row>
    <row r="19" spans="1:11" ht="35.25" customHeight="1">
      <c r="A19" s="297">
        <v>9</v>
      </c>
      <c r="B19" s="298" t="s">
        <v>826</v>
      </c>
      <c r="C19" s="298" t="s">
        <v>827</v>
      </c>
      <c r="D19" s="280">
        <v>4</v>
      </c>
      <c r="E19" s="280">
        <v>58</v>
      </c>
      <c r="F19" s="280">
        <v>137</v>
      </c>
      <c r="G19" s="299">
        <v>113</v>
      </c>
      <c r="H19" s="300">
        <v>188.7</v>
      </c>
      <c r="I19" s="300">
        <v>188.7</v>
      </c>
      <c r="J19" s="302">
        <v>21170</v>
      </c>
      <c r="K19" s="302">
        <v>5184</v>
      </c>
    </row>
    <row r="20" spans="1:11" ht="24" customHeight="1">
      <c r="A20" s="297">
        <v>10</v>
      </c>
      <c r="B20" s="298" t="s">
        <v>828</v>
      </c>
      <c r="C20" s="298" t="s">
        <v>829</v>
      </c>
      <c r="D20" s="280">
        <v>1</v>
      </c>
      <c r="E20" s="280">
        <v>12</v>
      </c>
      <c r="F20" s="280">
        <v>35</v>
      </c>
      <c r="G20" s="304">
        <v>20</v>
      </c>
      <c r="H20" s="300"/>
      <c r="I20" s="300"/>
      <c r="J20" s="302"/>
      <c r="K20" s="302"/>
    </row>
    <row r="21" spans="1:11" ht="12.75">
      <c r="A21" s="297"/>
      <c r="B21" s="305" t="s">
        <v>830</v>
      </c>
      <c r="C21" s="305" t="s">
        <v>148</v>
      </c>
      <c r="D21" s="306">
        <f aca="true" t="shared" si="0" ref="D21:K21">SUM(D11:D20)</f>
        <v>21</v>
      </c>
      <c r="E21" s="306">
        <f t="shared" si="0"/>
        <v>468</v>
      </c>
      <c r="F21" s="306">
        <f t="shared" si="0"/>
        <v>1555</v>
      </c>
      <c r="G21" s="306">
        <f t="shared" si="0"/>
        <v>1247</v>
      </c>
      <c r="H21" s="307">
        <f t="shared" si="0"/>
        <v>188.7</v>
      </c>
      <c r="I21" s="307">
        <f t="shared" si="0"/>
        <v>188.7</v>
      </c>
      <c r="J21" s="307">
        <f t="shared" si="0"/>
        <v>22390</v>
      </c>
      <c r="K21" s="307">
        <f t="shared" si="0"/>
        <v>6404</v>
      </c>
    </row>
    <row r="22" spans="1:11" ht="12.75">
      <c r="A22" s="280"/>
      <c r="B22" s="308"/>
      <c r="C22" s="308"/>
      <c r="D22" s="309"/>
      <c r="E22" s="308"/>
      <c r="F22" s="308"/>
      <c r="G22" s="310"/>
      <c r="H22" s="310"/>
      <c r="I22" s="311"/>
      <c r="J22" s="310"/>
      <c r="K22" s="312"/>
    </row>
    <row r="23" spans="1:11" ht="12.75">
      <c r="A23" s="313"/>
      <c r="B23" s="314"/>
      <c r="C23" s="315"/>
      <c r="D23" s="280"/>
      <c r="E23" s="280"/>
      <c r="F23" s="301"/>
      <c r="G23" s="299"/>
      <c r="H23" s="302"/>
      <c r="I23" s="301"/>
      <c r="J23" s="302"/>
      <c r="K23" s="301"/>
    </row>
    <row r="24" spans="1:11" ht="12.75">
      <c r="A24" s="313"/>
      <c r="B24" s="280"/>
      <c r="C24" s="316"/>
      <c r="D24" s="280"/>
      <c r="E24" s="280"/>
      <c r="F24" s="280"/>
      <c r="G24" s="299"/>
      <c r="H24" s="300"/>
      <c r="I24" s="300"/>
      <c r="J24" s="302"/>
      <c r="K24" s="300"/>
    </row>
    <row r="25" spans="1:11" ht="12.75">
      <c r="A25" s="313"/>
      <c r="B25" s="280"/>
      <c r="C25" s="316"/>
      <c r="D25" s="280"/>
      <c r="E25" s="280"/>
      <c r="F25" s="280"/>
      <c r="G25" s="299"/>
      <c r="H25" s="300"/>
      <c r="I25" s="300"/>
      <c r="J25" s="302"/>
      <c r="K25" s="300"/>
    </row>
  </sheetData>
  <sheetProtection/>
  <mergeCells count="10">
    <mergeCell ref="H5:H6"/>
    <mergeCell ref="I5:I6"/>
    <mergeCell ref="J5:J6"/>
    <mergeCell ref="K5:K6"/>
    <mergeCell ref="B5:B10"/>
    <mergeCell ref="C5:C10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r:id="rId1"/>
  <headerFooter>
    <oddHeader>&amp;R&amp;"Arial Mon,Regular"&amp;8&amp;UБүлэг 6.Хяналт шалгалт</oddHeader>
    <oddFooter>&amp;R&amp;"Arial Mon,Regular"&amp;18 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L4" sqref="L4:N4"/>
    </sheetView>
  </sheetViews>
  <sheetFormatPr defaultColWidth="9.00390625" defaultRowHeight="12.75"/>
  <cols>
    <col min="1" max="1" width="10.625" style="322" customWidth="1"/>
    <col min="2" max="2" width="10.875" style="322" customWidth="1"/>
    <col min="3" max="4" width="9.125" style="322" customWidth="1"/>
    <col min="5" max="5" width="7.875" style="322" customWidth="1"/>
    <col min="6" max="7" width="9.125" style="322" customWidth="1"/>
    <col min="8" max="9" width="8.125" style="322" customWidth="1"/>
    <col min="10" max="10" width="9.125" style="322" customWidth="1"/>
    <col min="11" max="11" width="6.875" style="322" customWidth="1"/>
    <col min="12" max="12" width="9.125" style="322" customWidth="1"/>
    <col min="13" max="13" width="7.625" style="322" customWidth="1"/>
    <col min="14" max="14" width="7.75390625" style="322" customWidth="1"/>
    <col min="15" max="17" width="9.125" style="322" customWidth="1"/>
    <col min="18" max="18" width="7.00390625" style="322" customWidth="1"/>
    <col min="19" max="16384" width="9.125" style="322" customWidth="1"/>
  </cols>
  <sheetData>
    <row r="1" spans="1:15" ht="9.75">
      <c r="A1" s="318" t="s">
        <v>862</v>
      </c>
      <c r="B1" s="318"/>
      <c r="C1" s="318"/>
      <c r="D1" s="319" t="s">
        <v>863</v>
      </c>
      <c r="E1" s="320"/>
      <c r="F1" s="318"/>
      <c r="G1" s="321"/>
      <c r="H1" s="321"/>
      <c r="I1" s="321"/>
      <c r="J1" s="321"/>
      <c r="K1" s="318"/>
      <c r="L1" s="318"/>
      <c r="M1" s="318"/>
      <c r="N1" s="318"/>
      <c r="O1" s="318"/>
    </row>
    <row r="2" spans="1:15" ht="9.75">
      <c r="A2" s="318"/>
      <c r="B2" s="318"/>
      <c r="C2" s="318"/>
      <c r="D2" s="323" t="s">
        <v>864</v>
      </c>
      <c r="E2" s="320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5" ht="9.75">
      <c r="A3" s="318"/>
      <c r="B3" s="318"/>
      <c r="C3" s="318"/>
      <c r="D3" s="323"/>
      <c r="E3" s="320"/>
      <c r="F3" s="318"/>
      <c r="G3" s="318"/>
      <c r="H3" s="318"/>
      <c r="I3" s="318"/>
      <c r="J3" s="318"/>
      <c r="K3" s="318"/>
      <c r="L3" s="318"/>
      <c r="M3" s="318"/>
      <c r="N3" s="318"/>
      <c r="O3" s="318"/>
    </row>
    <row r="4" spans="1:15" ht="9.75">
      <c r="A4" s="318"/>
      <c r="B4" s="318"/>
      <c r="C4" s="318"/>
      <c r="D4" s="318"/>
      <c r="E4" s="320"/>
      <c r="F4" s="318"/>
      <c r="G4" s="318"/>
      <c r="H4" s="318"/>
      <c r="I4" s="318"/>
      <c r="J4" s="318"/>
      <c r="L4" s="748" t="s">
        <v>974</v>
      </c>
      <c r="M4" s="748"/>
      <c r="N4" s="748"/>
      <c r="O4" s="318"/>
    </row>
    <row r="5" spans="1:15" ht="9.75">
      <c r="A5" s="324"/>
      <c r="B5" s="325"/>
      <c r="C5" s="749" t="s">
        <v>865</v>
      </c>
      <c r="D5" s="750"/>
      <c r="E5" s="751"/>
      <c r="F5" s="749" t="s">
        <v>866</v>
      </c>
      <c r="G5" s="750"/>
      <c r="H5" s="751"/>
      <c r="I5" s="749" t="s">
        <v>867</v>
      </c>
      <c r="J5" s="750"/>
      <c r="K5" s="750"/>
      <c r="L5" s="749" t="s">
        <v>868</v>
      </c>
      <c r="M5" s="750"/>
      <c r="N5" s="751"/>
      <c r="O5" s="318"/>
    </row>
    <row r="6" spans="1:15" ht="9.75">
      <c r="A6" s="326" t="s">
        <v>869</v>
      </c>
      <c r="B6" s="327" t="s">
        <v>870</v>
      </c>
      <c r="C6" s="752" t="s">
        <v>871</v>
      </c>
      <c r="D6" s="753"/>
      <c r="E6" s="754"/>
      <c r="F6" s="752" t="s">
        <v>872</v>
      </c>
      <c r="G6" s="753"/>
      <c r="H6" s="754"/>
      <c r="I6" s="752" t="s">
        <v>873</v>
      </c>
      <c r="J6" s="753"/>
      <c r="K6" s="753"/>
      <c r="L6" s="752" t="s">
        <v>874</v>
      </c>
      <c r="M6" s="753"/>
      <c r="N6" s="754"/>
      <c r="O6" s="318"/>
    </row>
    <row r="7" spans="1:15" ht="9.75">
      <c r="A7" s="326" t="s">
        <v>875</v>
      </c>
      <c r="B7" s="327" t="s">
        <v>876</v>
      </c>
      <c r="C7" s="329"/>
      <c r="D7" s="330"/>
      <c r="E7" s="331"/>
      <c r="F7" s="329"/>
      <c r="G7" s="330"/>
      <c r="H7" s="330"/>
      <c r="I7" s="329"/>
      <c r="J7" s="330"/>
      <c r="K7" s="328"/>
      <c r="L7" s="755"/>
      <c r="M7" s="748"/>
      <c r="N7" s="756"/>
      <c r="O7" s="318"/>
    </row>
    <row r="8" spans="1:15" ht="9.75">
      <c r="A8" s="326" t="s">
        <v>877</v>
      </c>
      <c r="B8" s="332"/>
      <c r="C8" s="581">
        <v>2015</v>
      </c>
      <c r="D8" s="582">
        <v>2016</v>
      </c>
      <c r="E8" s="582">
        <v>2016</v>
      </c>
      <c r="F8" s="581">
        <v>2015</v>
      </c>
      <c r="G8" s="582">
        <v>2016</v>
      </c>
      <c r="H8" s="582">
        <v>2016</v>
      </c>
      <c r="I8" s="581">
        <v>2015</v>
      </c>
      <c r="J8" s="582">
        <v>2016</v>
      </c>
      <c r="K8" s="582">
        <v>2016</v>
      </c>
      <c r="L8" s="581">
        <v>2015</v>
      </c>
      <c r="M8" s="582">
        <v>2016</v>
      </c>
      <c r="N8" s="582">
        <v>2016</v>
      </c>
      <c r="O8" s="318"/>
    </row>
    <row r="9" spans="1:15" ht="9.75">
      <c r="A9" s="333"/>
      <c r="B9" s="334"/>
      <c r="C9" s="583" t="s">
        <v>973</v>
      </c>
      <c r="D9" s="583" t="s">
        <v>963</v>
      </c>
      <c r="E9" s="583" t="s">
        <v>973</v>
      </c>
      <c r="F9" s="583" t="s">
        <v>973</v>
      </c>
      <c r="G9" s="583" t="s">
        <v>963</v>
      </c>
      <c r="H9" s="583" t="s">
        <v>973</v>
      </c>
      <c r="I9" s="583" t="s">
        <v>973</v>
      </c>
      <c r="J9" s="583" t="s">
        <v>963</v>
      </c>
      <c r="K9" s="583" t="s">
        <v>973</v>
      </c>
      <c r="L9" s="583" t="s">
        <v>973</v>
      </c>
      <c r="M9" s="583" t="s">
        <v>963</v>
      </c>
      <c r="N9" s="583" t="s">
        <v>973</v>
      </c>
      <c r="O9" s="318"/>
    </row>
    <row r="10" spans="1:15" ht="9.75">
      <c r="A10" s="335"/>
      <c r="B10" s="336"/>
      <c r="C10" s="643"/>
      <c r="D10" s="563"/>
      <c r="E10" s="333"/>
      <c r="F10" s="563"/>
      <c r="G10" s="563"/>
      <c r="H10" s="333"/>
      <c r="I10" s="564"/>
      <c r="J10" s="564"/>
      <c r="K10" s="333"/>
      <c r="L10" s="565"/>
      <c r="M10" s="566"/>
      <c r="N10" s="566"/>
      <c r="O10" s="318"/>
    </row>
    <row r="11" spans="1:15" ht="11.25">
      <c r="A11" s="337" t="s">
        <v>878</v>
      </c>
      <c r="B11" s="338" t="s">
        <v>879</v>
      </c>
      <c r="C11" s="644">
        <v>-10.6</v>
      </c>
      <c r="D11" s="609">
        <v>-3.1</v>
      </c>
      <c r="E11" s="618">
        <v>-12.3</v>
      </c>
      <c r="F11" s="644">
        <v>6</v>
      </c>
      <c r="G11" s="603">
        <v>16</v>
      </c>
      <c r="H11" s="618">
        <v>9</v>
      </c>
      <c r="I11" s="644">
        <v>-33</v>
      </c>
      <c r="J11" s="603">
        <v>-25</v>
      </c>
      <c r="K11" s="618">
        <v>-36</v>
      </c>
      <c r="L11" s="644">
        <v>3.9</v>
      </c>
      <c r="M11" s="609">
        <v>25.7</v>
      </c>
      <c r="N11" s="609">
        <v>5</v>
      </c>
      <c r="O11" s="318"/>
    </row>
    <row r="12" spans="1:15" ht="11.25">
      <c r="A12" s="318" t="s">
        <v>880</v>
      </c>
      <c r="B12" s="338" t="s">
        <v>881</v>
      </c>
      <c r="C12" s="645">
        <v>-12.7</v>
      </c>
      <c r="D12" s="610">
        <v>-5.6</v>
      </c>
      <c r="E12" s="606">
        <v>-13.2</v>
      </c>
      <c r="F12" s="645">
        <v>10</v>
      </c>
      <c r="G12" s="604">
        <v>15</v>
      </c>
      <c r="H12" s="606">
        <v>12</v>
      </c>
      <c r="I12" s="645">
        <v>-36</v>
      </c>
      <c r="J12" s="604">
        <v>27</v>
      </c>
      <c r="K12" s="606">
        <v>-38</v>
      </c>
      <c r="L12" s="645">
        <v>6.1</v>
      </c>
      <c r="M12" s="610">
        <v>5.1</v>
      </c>
      <c r="N12" s="610">
        <v>2.5</v>
      </c>
      <c r="O12" s="318"/>
    </row>
    <row r="13" spans="1:15" ht="11.25">
      <c r="A13" s="318" t="s">
        <v>882</v>
      </c>
      <c r="B13" s="338" t="s">
        <v>883</v>
      </c>
      <c r="C13" s="645">
        <v>-13.6</v>
      </c>
      <c r="D13" s="610">
        <v>-4.7</v>
      </c>
      <c r="E13" s="606">
        <v>-12.2</v>
      </c>
      <c r="F13" s="645">
        <v>5</v>
      </c>
      <c r="G13" s="604">
        <v>14</v>
      </c>
      <c r="H13" s="606">
        <v>11</v>
      </c>
      <c r="I13" s="645">
        <v>-34</v>
      </c>
      <c r="J13" s="604">
        <v>-22</v>
      </c>
      <c r="K13" s="606">
        <v>-32</v>
      </c>
      <c r="L13" s="645">
        <v>7.6</v>
      </c>
      <c r="M13" s="610">
        <v>16.3</v>
      </c>
      <c r="N13" s="610">
        <v>6.4</v>
      </c>
      <c r="O13" s="318"/>
    </row>
    <row r="14" spans="1:15" ht="11.25">
      <c r="A14" s="318" t="s">
        <v>884</v>
      </c>
      <c r="B14" s="338" t="s">
        <v>885</v>
      </c>
      <c r="C14" s="645">
        <v>-14</v>
      </c>
      <c r="D14" s="610">
        <v>-4.6</v>
      </c>
      <c r="E14" s="606">
        <v>-11.5</v>
      </c>
      <c r="F14" s="645">
        <v>6</v>
      </c>
      <c r="G14" s="604">
        <v>15</v>
      </c>
      <c r="H14" s="606">
        <v>13</v>
      </c>
      <c r="I14" s="645">
        <v>-35</v>
      </c>
      <c r="J14" s="604">
        <v>-27</v>
      </c>
      <c r="K14" s="606">
        <v>-38</v>
      </c>
      <c r="L14" s="645">
        <v>7.1</v>
      </c>
      <c r="M14" s="610">
        <v>10.4</v>
      </c>
      <c r="N14" s="610">
        <v>3.7</v>
      </c>
      <c r="O14" s="318"/>
    </row>
    <row r="15" spans="1:15" ht="11.25">
      <c r="A15" s="318" t="s">
        <v>886</v>
      </c>
      <c r="B15" s="338" t="s">
        <v>887</v>
      </c>
      <c r="C15" s="645">
        <v>-11.1</v>
      </c>
      <c r="D15" s="610">
        <v>-3.6</v>
      </c>
      <c r="E15" s="606">
        <v>-10.4</v>
      </c>
      <c r="F15" s="645">
        <v>15</v>
      </c>
      <c r="G15" s="604">
        <v>16</v>
      </c>
      <c r="H15" s="606">
        <v>10</v>
      </c>
      <c r="I15" s="645">
        <v>-33</v>
      </c>
      <c r="J15" s="604">
        <v>-20</v>
      </c>
      <c r="K15" s="606">
        <v>-34</v>
      </c>
      <c r="L15" s="645">
        <v>3.7</v>
      </c>
      <c r="M15" s="610">
        <v>20.4</v>
      </c>
      <c r="N15" s="610">
        <v>4.7</v>
      </c>
      <c r="O15" s="318"/>
    </row>
    <row r="16" spans="1:15" ht="11.25">
      <c r="A16" s="318" t="s">
        <v>888</v>
      </c>
      <c r="B16" s="338" t="s">
        <v>889</v>
      </c>
      <c r="C16" s="645">
        <v>-9.4</v>
      </c>
      <c r="D16" s="610">
        <v>-3.8</v>
      </c>
      <c r="E16" s="606">
        <v>-14</v>
      </c>
      <c r="F16" s="645">
        <v>9</v>
      </c>
      <c r="G16" s="604">
        <v>17</v>
      </c>
      <c r="H16" s="606">
        <v>12</v>
      </c>
      <c r="I16" s="645">
        <v>-28</v>
      </c>
      <c r="J16" s="604">
        <v>-21</v>
      </c>
      <c r="K16" s="606">
        <v>-30</v>
      </c>
      <c r="L16" s="645">
        <v>0.4</v>
      </c>
      <c r="M16" s="610">
        <v>6.9</v>
      </c>
      <c r="N16" s="610">
        <v>11.3</v>
      </c>
      <c r="O16" s="318"/>
    </row>
    <row r="17" spans="1:15" ht="11.25">
      <c r="A17" s="318" t="s">
        <v>890</v>
      </c>
      <c r="B17" s="338" t="s">
        <v>891</v>
      </c>
      <c r="C17" s="645">
        <v>-8.9</v>
      </c>
      <c r="D17" s="610">
        <v>-2.9</v>
      </c>
      <c r="E17" s="606">
        <v>-9.7</v>
      </c>
      <c r="F17" s="645">
        <v>14</v>
      </c>
      <c r="G17" s="604">
        <v>16</v>
      </c>
      <c r="H17" s="606">
        <v>8</v>
      </c>
      <c r="I17" s="645">
        <v>-25</v>
      </c>
      <c r="J17" s="604">
        <v>-18</v>
      </c>
      <c r="K17" s="606">
        <v>-27</v>
      </c>
      <c r="L17" s="645">
        <v>2.2</v>
      </c>
      <c r="M17" s="610">
        <v>19.3</v>
      </c>
      <c r="N17" s="610">
        <v>12.7</v>
      </c>
      <c r="O17" s="318"/>
    </row>
    <row r="18" spans="1:15" ht="11.25">
      <c r="A18" s="318" t="s">
        <v>892</v>
      </c>
      <c r="B18" s="338" t="s">
        <v>893</v>
      </c>
      <c r="C18" s="645">
        <v>-12.5</v>
      </c>
      <c r="D18" s="610">
        <v>-2.4</v>
      </c>
      <c r="E18" s="606">
        <v>-11</v>
      </c>
      <c r="F18" s="645">
        <v>13</v>
      </c>
      <c r="G18" s="604">
        <v>19</v>
      </c>
      <c r="H18" s="606">
        <v>10</v>
      </c>
      <c r="I18" s="645">
        <v>-33</v>
      </c>
      <c r="J18" s="604">
        <v>-19</v>
      </c>
      <c r="K18" s="606">
        <v>-31</v>
      </c>
      <c r="L18" s="645">
        <v>3.8</v>
      </c>
      <c r="M18" s="610">
        <v>4</v>
      </c>
      <c r="N18" s="610">
        <v>3.6</v>
      </c>
      <c r="O18" s="318"/>
    </row>
    <row r="19" spans="1:15" ht="11.25">
      <c r="A19" s="318" t="s">
        <v>894</v>
      </c>
      <c r="B19" s="338" t="s">
        <v>895</v>
      </c>
      <c r="C19" s="645">
        <v>-11.9</v>
      </c>
      <c r="D19" s="610">
        <v>-1.6</v>
      </c>
      <c r="E19" s="606">
        <v>-10.5</v>
      </c>
      <c r="F19" s="645">
        <v>14</v>
      </c>
      <c r="G19" s="604">
        <v>17</v>
      </c>
      <c r="H19" s="606">
        <v>12</v>
      </c>
      <c r="I19" s="645">
        <v>-35</v>
      </c>
      <c r="J19" s="604">
        <v>-21</v>
      </c>
      <c r="K19" s="606">
        <v>-38</v>
      </c>
      <c r="L19" s="645">
        <v>5.8</v>
      </c>
      <c r="M19" s="610">
        <v>16.7</v>
      </c>
      <c r="N19" s="610">
        <v>3.7</v>
      </c>
      <c r="O19" s="318"/>
    </row>
    <row r="20" spans="1:15" ht="11.25">
      <c r="A20" s="318" t="s">
        <v>896</v>
      </c>
      <c r="B20" s="338" t="s">
        <v>897</v>
      </c>
      <c r="C20" s="645">
        <v>-14.8</v>
      </c>
      <c r="D20" s="610">
        <v>-1.7</v>
      </c>
      <c r="E20" s="606">
        <v>-14.6</v>
      </c>
      <c r="F20" s="645">
        <v>12</v>
      </c>
      <c r="G20" s="604">
        <v>19</v>
      </c>
      <c r="H20" s="606">
        <v>10</v>
      </c>
      <c r="I20" s="645">
        <v>-37</v>
      </c>
      <c r="J20" s="604">
        <v>-24</v>
      </c>
      <c r="K20" s="606">
        <v>-42</v>
      </c>
      <c r="L20" s="645">
        <v>5.7</v>
      </c>
      <c r="M20" s="610">
        <v>8.8</v>
      </c>
      <c r="N20" s="610">
        <v>9.9</v>
      </c>
      <c r="O20" s="318"/>
    </row>
    <row r="21" spans="1:15" ht="11.25">
      <c r="A21" s="318" t="s">
        <v>898</v>
      </c>
      <c r="B21" s="338" t="s">
        <v>899</v>
      </c>
      <c r="C21" s="645">
        <v>-14.4</v>
      </c>
      <c r="D21" s="610">
        <v>-1.3</v>
      </c>
      <c r="E21" s="606">
        <v>-12.8</v>
      </c>
      <c r="F21" s="645">
        <v>14</v>
      </c>
      <c r="G21" s="604">
        <v>18</v>
      </c>
      <c r="H21" s="606">
        <v>10</v>
      </c>
      <c r="I21" s="645">
        <v>-35</v>
      </c>
      <c r="J21" s="604">
        <v>-23</v>
      </c>
      <c r="K21" s="606">
        <v>-37</v>
      </c>
      <c r="L21" s="645">
        <v>6.1</v>
      </c>
      <c r="M21" s="610">
        <v>7.4</v>
      </c>
      <c r="N21" s="610">
        <v>6.1</v>
      </c>
      <c r="O21" s="318"/>
    </row>
    <row r="22" spans="1:15" ht="11.25">
      <c r="A22" s="318" t="s">
        <v>900</v>
      </c>
      <c r="B22" s="338" t="s">
        <v>901</v>
      </c>
      <c r="C22" s="645">
        <v>-11.6</v>
      </c>
      <c r="D22" s="610">
        <v>-0.8</v>
      </c>
      <c r="E22" s="606">
        <v>-11.1</v>
      </c>
      <c r="F22" s="645">
        <v>16</v>
      </c>
      <c r="G22" s="604">
        <v>22</v>
      </c>
      <c r="H22" s="606">
        <v>12</v>
      </c>
      <c r="I22" s="645">
        <v>-35</v>
      </c>
      <c r="J22" s="604">
        <v>-17</v>
      </c>
      <c r="K22" s="606">
        <v>-36</v>
      </c>
      <c r="L22" s="645">
        <v>5.3</v>
      </c>
      <c r="M22" s="610">
        <v>11.5</v>
      </c>
      <c r="N22" s="610">
        <v>4.6</v>
      </c>
      <c r="O22" s="318"/>
    </row>
    <row r="23" spans="1:15" ht="11.25">
      <c r="A23" s="318" t="s">
        <v>902</v>
      </c>
      <c r="B23" s="338" t="s">
        <v>903</v>
      </c>
      <c r="C23" s="645">
        <v>-10.5</v>
      </c>
      <c r="D23" s="610">
        <v>-0.2</v>
      </c>
      <c r="E23" s="606">
        <v>-8.7</v>
      </c>
      <c r="F23" s="645">
        <v>15</v>
      </c>
      <c r="G23" s="604">
        <v>21</v>
      </c>
      <c r="H23" s="606">
        <v>16</v>
      </c>
      <c r="I23" s="645">
        <v>-30</v>
      </c>
      <c r="J23" s="604">
        <v>-17</v>
      </c>
      <c r="K23" s="606">
        <v>-34</v>
      </c>
      <c r="L23" s="645">
        <v>2.8</v>
      </c>
      <c r="M23" s="610">
        <v>8.8</v>
      </c>
      <c r="N23" s="610">
        <v>4.4</v>
      </c>
      <c r="O23" s="318"/>
    </row>
    <row r="24" spans="1:15" ht="11.25">
      <c r="A24" s="318" t="s">
        <v>904</v>
      </c>
      <c r="B24" s="338" t="s">
        <v>905</v>
      </c>
      <c r="C24" s="645">
        <v>-9.7</v>
      </c>
      <c r="D24" s="610">
        <v>-2.1</v>
      </c>
      <c r="E24" s="606">
        <v>-9.4</v>
      </c>
      <c r="F24" s="645">
        <v>14</v>
      </c>
      <c r="G24" s="604">
        <v>21</v>
      </c>
      <c r="H24" s="606">
        <v>16</v>
      </c>
      <c r="I24" s="645">
        <v>-27</v>
      </c>
      <c r="J24" s="604">
        <v>-20</v>
      </c>
      <c r="K24" s="606">
        <v>-31</v>
      </c>
      <c r="L24" s="645">
        <v>5</v>
      </c>
      <c r="M24" s="610">
        <v>14.2</v>
      </c>
      <c r="N24" s="610">
        <v>8.3</v>
      </c>
      <c r="O24" s="318"/>
    </row>
    <row r="25" spans="1:15" ht="11.25">
      <c r="A25" s="318" t="s">
        <v>906</v>
      </c>
      <c r="B25" s="338" t="s">
        <v>907</v>
      </c>
      <c r="C25" s="645">
        <v>-8.8</v>
      </c>
      <c r="D25" s="610">
        <v>-2.4</v>
      </c>
      <c r="E25" s="606">
        <v>-10.3</v>
      </c>
      <c r="F25" s="645">
        <v>11</v>
      </c>
      <c r="G25" s="604">
        <v>16</v>
      </c>
      <c r="H25" s="606">
        <v>13</v>
      </c>
      <c r="I25" s="645">
        <v>-25</v>
      </c>
      <c r="J25" s="604">
        <v>-21</v>
      </c>
      <c r="K25" s="606">
        <v>-33</v>
      </c>
      <c r="L25" s="645">
        <v>0.4</v>
      </c>
      <c r="M25" s="610">
        <v>15.6</v>
      </c>
      <c r="N25" s="610">
        <v>7.6</v>
      </c>
      <c r="O25" s="318"/>
    </row>
    <row r="26" spans="1:15" ht="11.25">
      <c r="A26" s="318" t="s">
        <v>908</v>
      </c>
      <c r="B26" s="338" t="s">
        <v>909</v>
      </c>
      <c r="C26" s="645">
        <v>-8.6</v>
      </c>
      <c r="D26" s="610">
        <v>-1.7</v>
      </c>
      <c r="E26" s="606">
        <v>-8.2</v>
      </c>
      <c r="F26" s="645">
        <v>13</v>
      </c>
      <c r="G26" s="604">
        <v>18</v>
      </c>
      <c r="H26" s="606">
        <v>16</v>
      </c>
      <c r="I26" s="645">
        <v>-25</v>
      </c>
      <c r="J26" s="604">
        <v>-19</v>
      </c>
      <c r="K26" s="606">
        <v>-28</v>
      </c>
      <c r="L26" s="645">
        <v>4.7</v>
      </c>
      <c r="M26" s="610">
        <v>16.8</v>
      </c>
      <c r="N26" s="610">
        <v>10.4</v>
      </c>
      <c r="O26" s="318"/>
    </row>
    <row r="27" spans="1:15" ht="11.25">
      <c r="A27" s="340" t="s">
        <v>910</v>
      </c>
      <c r="B27" s="341" t="s">
        <v>911</v>
      </c>
      <c r="C27" s="646">
        <v>-13.7</v>
      </c>
      <c r="D27" s="612">
        <v>-5.4</v>
      </c>
      <c r="E27" s="619">
        <v>-12.9</v>
      </c>
      <c r="F27" s="646">
        <v>3</v>
      </c>
      <c r="G27" s="607">
        <v>12</v>
      </c>
      <c r="H27" s="619">
        <v>11</v>
      </c>
      <c r="I27" s="646">
        <v>-34</v>
      </c>
      <c r="J27" s="607">
        <v>-28</v>
      </c>
      <c r="K27" s="619">
        <v>-36</v>
      </c>
      <c r="L27" s="646">
        <v>5.1</v>
      </c>
      <c r="M27" s="612">
        <v>10.3</v>
      </c>
      <c r="N27" s="612">
        <v>8.7</v>
      </c>
      <c r="O27" s="318"/>
    </row>
    <row r="28" spans="1:15" ht="9.75">
      <c r="A28" s="318"/>
      <c r="B28" s="318"/>
      <c r="C28" s="318"/>
      <c r="E28" s="318"/>
      <c r="F28" s="318"/>
      <c r="H28" s="342"/>
      <c r="I28" s="320"/>
      <c r="J28" s="320"/>
      <c r="K28" s="318"/>
      <c r="O28" s="318"/>
    </row>
    <row r="29" spans="1:14" ht="9.75">
      <c r="A29" s="318"/>
      <c r="B29" s="340"/>
      <c r="C29" s="318"/>
      <c r="D29" s="318"/>
      <c r="E29" s="320"/>
      <c r="F29" s="318"/>
      <c r="G29" s="318"/>
      <c r="H29" s="318"/>
      <c r="I29" s="318"/>
      <c r="J29" s="318"/>
      <c r="K29" s="318"/>
      <c r="L29" s="318"/>
      <c r="M29" s="318"/>
      <c r="N29" s="318"/>
    </row>
    <row r="30" spans="1:14" ht="9.75">
      <c r="A30" s="324"/>
      <c r="B30" s="325"/>
      <c r="C30" s="749" t="s">
        <v>912</v>
      </c>
      <c r="D30" s="750"/>
      <c r="E30" s="751"/>
      <c r="F30" s="749" t="s">
        <v>913</v>
      </c>
      <c r="G30" s="750"/>
      <c r="H30" s="751"/>
      <c r="I30" s="749" t="s">
        <v>914</v>
      </c>
      <c r="J30" s="750"/>
      <c r="K30" s="750"/>
      <c r="L30" s="749" t="s">
        <v>964</v>
      </c>
      <c r="M30" s="750"/>
      <c r="N30" s="750"/>
    </row>
    <row r="31" spans="1:14" ht="9.75">
      <c r="A31" s="326" t="s">
        <v>869</v>
      </c>
      <c r="B31" s="327" t="s">
        <v>870</v>
      </c>
      <c r="C31" s="757"/>
      <c r="D31" s="758"/>
      <c r="E31" s="759"/>
      <c r="F31" s="757" t="s">
        <v>915</v>
      </c>
      <c r="G31" s="758"/>
      <c r="H31" s="759"/>
      <c r="I31" s="757" t="s">
        <v>916</v>
      </c>
      <c r="J31" s="758"/>
      <c r="K31" s="758"/>
      <c r="L31" s="343"/>
      <c r="M31" s="623"/>
      <c r="N31" s="344"/>
    </row>
    <row r="32" spans="1:18" ht="9.75">
      <c r="A32" s="326" t="s">
        <v>875</v>
      </c>
      <c r="B32" s="327" t="s">
        <v>876</v>
      </c>
      <c r="C32" s="581">
        <v>2015</v>
      </c>
      <c r="D32" s="582">
        <v>2016</v>
      </c>
      <c r="E32" s="582">
        <v>2016</v>
      </c>
      <c r="F32" s="581">
        <v>2015</v>
      </c>
      <c r="G32" s="582">
        <v>2016</v>
      </c>
      <c r="H32" s="582">
        <v>2016</v>
      </c>
      <c r="I32" s="581">
        <v>2015</v>
      </c>
      <c r="J32" s="582">
        <v>2016</v>
      </c>
      <c r="K32" s="582">
        <v>2016</v>
      </c>
      <c r="L32" s="581">
        <v>2015</v>
      </c>
      <c r="M32" s="582">
        <v>2016</v>
      </c>
      <c r="N32" s="582">
        <v>2016</v>
      </c>
      <c r="O32" s="345"/>
      <c r="Q32" s="345"/>
      <c r="R32" s="345"/>
    </row>
    <row r="33" spans="1:18" ht="9.75">
      <c r="A33" s="326" t="s">
        <v>877</v>
      </c>
      <c r="B33" s="332"/>
      <c r="C33" s="583" t="s">
        <v>973</v>
      </c>
      <c r="D33" s="583" t="s">
        <v>963</v>
      </c>
      <c r="E33" s="583" t="s">
        <v>973</v>
      </c>
      <c r="F33" s="583" t="s">
        <v>973</v>
      </c>
      <c r="G33" s="583" t="s">
        <v>963</v>
      </c>
      <c r="H33" s="583" t="s">
        <v>973</v>
      </c>
      <c r="I33" s="583" t="s">
        <v>973</v>
      </c>
      <c r="J33" s="583" t="s">
        <v>963</v>
      </c>
      <c r="K33" s="583" t="s">
        <v>973</v>
      </c>
      <c r="L33" s="583" t="s">
        <v>973</v>
      </c>
      <c r="M33" s="583" t="s">
        <v>963</v>
      </c>
      <c r="N33" s="583" t="s">
        <v>973</v>
      </c>
      <c r="Q33" s="345"/>
      <c r="R33" s="345"/>
    </row>
    <row r="34" spans="1:18" ht="9.75">
      <c r="A34" s="333"/>
      <c r="B34" s="334"/>
      <c r="C34" s="333"/>
      <c r="D34" s="563"/>
      <c r="E34" s="563"/>
      <c r="F34" s="333"/>
      <c r="G34" s="563"/>
      <c r="H34" s="563"/>
      <c r="I34" s="333"/>
      <c r="J34" s="333"/>
      <c r="K34" s="333"/>
      <c r="L34" s="326"/>
      <c r="M34" s="624"/>
      <c r="N34" s="326"/>
      <c r="Q34" s="345"/>
      <c r="R34" s="345"/>
    </row>
    <row r="35" spans="1:18" ht="11.25">
      <c r="A35" s="337" t="s">
        <v>878</v>
      </c>
      <c r="B35" s="346" t="s">
        <v>879</v>
      </c>
      <c r="C35" s="647">
        <v>5</v>
      </c>
      <c r="D35" s="609">
        <v>10</v>
      </c>
      <c r="E35" s="608">
        <v>6</v>
      </c>
      <c r="F35" s="647">
        <v>9</v>
      </c>
      <c r="G35" s="609">
        <v>9</v>
      </c>
      <c r="H35" s="608">
        <v>12</v>
      </c>
      <c r="I35" s="647"/>
      <c r="J35" s="609"/>
      <c r="K35" s="608">
        <v>2</v>
      </c>
      <c r="L35" s="647">
        <v>3</v>
      </c>
      <c r="M35" s="609">
        <v>2</v>
      </c>
      <c r="N35" s="609">
        <v>7</v>
      </c>
      <c r="P35" s="347"/>
      <c r="Q35" s="345"/>
      <c r="R35" s="345"/>
    </row>
    <row r="36" spans="1:18" ht="11.25">
      <c r="A36" s="318" t="s">
        <v>880</v>
      </c>
      <c r="B36" s="338" t="s">
        <v>881</v>
      </c>
      <c r="C36" s="648">
        <v>7</v>
      </c>
      <c r="D36" s="610">
        <v>13</v>
      </c>
      <c r="E36" s="605">
        <v>6</v>
      </c>
      <c r="F36" s="648">
        <v>10</v>
      </c>
      <c r="G36" s="610">
        <v>8</v>
      </c>
      <c r="H36" s="605">
        <v>10</v>
      </c>
      <c r="I36" s="648">
        <v>2</v>
      </c>
      <c r="J36" s="610"/>
      <c r="K36" s="605">
        <v>3</v>
      </c>
      <c r="L36" s="648">
        <v>11</v>
      </c>
      <c r="M36" s="610">
        <v>3</v>
      </c>
      <c r="N36" s="610">
        <v>9</v>
      </c>
      <c r="P36" s="347"/>
      <c r="Q36" s="345"/>
      <c r="R36" s="345"/>
    </row>
    <row r="37" spans="1:18" ht="11.25">
      <c r="A37" s="318" t="s">
        <v>882</v>
      </c>
      <c r="B37" s="338" t="s">
        <v>883</v>
      </c>
      <c r="C37" s="648">
        <v>10</v>
      </c>
      <c r="D37" s="610">
        <v>13</v>
      </c>
      <c r="E37" s="605">
        <v>8</v>
      </c>
      <c r="F37" s="648">
        <v>14</v>
      </c>
      <c r="G37" s="610">
        <v>14</v>
      </c>
      <c r="H37" s="605">
        <v>12</v>
      </c>
      <c r="I37" s="648">
        <v>4</v>
      </c>
      <c r="J37" s="610">
        <v>14</v>
      </c>
      <c r="K37" s="605">
        <v>10</v>
      </c>
      <c r="L37" s="648">
        <v>6</v>
      </c>
      <c r="M37" s="610">
        <v>3</v>
      </c>
      <c r="N37" s="610">
        <v>3</v>
      </c>
      <c r="Q37" s="345"/>
      <c r="R37" s="345"/>
    </row>
    <row r="38" spans="1:18" ht="11.25">
      <c r="A38" s="318" t="s">
        <v>884</v>
      </c>
      <c r="B38" s="338" t="s">
        <v>885</v>
      </c>
      <c r="C38" s="648">
        <v>11</v>
      </c>
      <c r="D38" s="610">
        <v>12</v>
      </c>
      <c r="E38" s="605">
        <v>9</v>
      </c>
      <c r="F38" s="648">
        <v>9</v>
      </c>
      <c r="G38" s="610">
        <v>9</v>
      </c>
      <c r="H38" s="605">
        <v>12</v>
      </c>
      <c r="I38" s="648"/>
      <c r="J38" s="610"/>
      <c r="K38" s="605">
        <v>1</v>
      </c>
      <c r="L38" s="648">
        <v>11</v>
      </c>
      <c r="M38" s="610">
        <v>4</v>
      </c>
      <c r="N38" s="610">
        <v>5</v>
      </c>
      <c r="Q38" s="345"/>
      <c r="R38" s="345"/>
    </row>
    <row r="39" spans="1:18" ht="11.25">
      <c r="A39" s="318" t="s">
        <v>886</v>
      </c>
      <c r="B39" s="338" t="s">
        <v>887</v>
      </c>
      <c r="C39" s="648">
        <v>8</v>
      </c>
      <c r="D39" s="610">
        <v>9</v>
      </c>
      <c r="E39" s="605">
        <v>3</v>
      </c>
      <c r="F39" s="648">
        <v>21</v>
      </c>
      <c r="G39" s="610">
        <v>18</v>
      </c>
      <c r="H39" s="605">
        <v>17</v>
      </c>
      <c r="I39" s="648">
        <v>6</v>
      </c>
      <c r="J39" s="610">
        <v>9</v>
      </c>
      <c r="K39" s="605">
        <v>10</v>
      </c>
      <c r="L39" s="648">
        <v>4</v>
      </c>
      <c r="M39" s="610">
        <v>3</v>
      </c>
      <c r="N39" s="610">
        <v>5</v>
      </c>
      <c r="Q39" s="345"/>
      <c r="R39" s="345"/>
    </row>
    <row r="40" spans="1:18" ht="11.25">
      <c r="A40" s="318" t="s">
        <v>888</v>
      </c>
      <c r="B40" s="338" t="s">
        <v>889</v>
      </c>
      <c r="C40" s="648">
        <v>4</v>
      </c>
      <c r="D40" s="610">
        <v>10</v>
      </c>
      <c r="E40" s="605">
        <v>5</v>
      </c>
      <c r="F40" s="648">
        <v>7</v>
      </c>
      <c r="G40" s="610">
        <v>7</v>
      </c>
      <c r="H40" s="605">
        <v>7</v>
      </c>
      <c r="I40" s="648"/>
      <c r="J40" s="610"/>
      <c r="K40" s="605"/>
      <c r="L40" s="648">
        <v>1</v>
      </c>
      <c r="M40" s="610">
        <v>2</v>
      </c>
      <c r="N40" s="610">
        <v>8</v>
      </c>
      <c r="P40" s="347"/>
      <c r="Q40" s="345"/>
      <c r="R40" s="345"/>
    </row>
    <row r="41" spans="1:18" ht="11.25">
      <c r="A41" s="318" t="s">
        <v>890</v>
      </c>
      <c r="B41" s="338" t="s">
        <v>891</v>
      </c>
      <c r="C41" s="648">
        <v>4</v>
      </c>
      <c r="D41" s="610">
        <v>11</v>
      </c>
      <c r="E41" s="605">
        <v>7</v>
      </c>
      <c r="F41" s="648">
        <v>14</v>
      </c>
      <c r="G41" s="610">
        <v>10</v>
      </c>
      <c r="H41" s="605">
        <v>17</v>
      </c>
      <c r="I41" s="648">
        <v>5</v>
      </c>
      <c r="J41" s="610">
        <v>1</v>
      </c>
      <c r="K41" s="605">
        <v>8</v>
      </c>
      <c r="L41" s="648"/>
      <c r="M41" s="610">
        <v>4</v>
      </c>
      <c r="N41" s="610">
        <v>10</v>
      </c>
      <c r="Q41" s="345"/>
      <c r="R41" s="345"/>
    </row>
    <row r="42" spans="1:18" ht="11.25">
      <c r="A42" s="318" t="s">
        <v>892</v>
      </c>
      <c r="B42" s="338" t="s">
        <v>893</v>
      </c>
      <c r="C42" s="648">
        <v>5</v>
      </c>
      <c r="D42" s="610">
        <v>6</v>
      </c>
      <c r="E42" s="605">
        <v>5</v>
      </c>
      <c r="F42" s="648">
        <v>12</v>
      </c>
      <c r="G42" s="610">
        <v>12</v>
      </c>
      <c r="H42" s="605">
        <v>12</v>
      </c>
      <c r="I42" s="648">
        <v>2</v>
      </c>
      <c r="J42" s="610">
        <v>1</v>
      </c>
      <c r="K42" s="605">
        <v>4</v>
      </c>
      <c r="L42" s="648">
        <v>0</v>
      </c>
      <c r="M42" s="610">
        <v>0</v>
      </c>
      <c r="N42" s="610">
        <v>10</v>
      </c>
      <c r="Q42" s="345"/>
      <c r="R42" s="345"/>
    </row>
    <row r="43" spans="1:14" ht="11.25">
      <c r="A43" s="318" t="s">
        <v>894</v>
      </c>
      <c r="B43" s="338" t="s">
        <v>895</v>
      </c>
      <c r="C43" s="648">
        <v>7</v>
      </c>
      <c r="D43" s="610">
        <v>8</v>
      </c>
      <c r="E43" s="605">
        <v>4</v>
      </c>
      <c r="F43" s="648">
        <v>9</v>
      </c>
      <c r="G43" s="610">
        <v>10</v>
      </c>
      <c r="H43" s="605">
        <v>7</v>
      </c>
      <c r="I43" s="648"/>
      <c r="J43" s="610">
        <v>1</v>
      </c>
      <c r="K43" s="605"/>
      <c r="L43" s="648">
        <v>5</v>
      </c>
      <c r="M43" s="610"/>
      <c r="N43" s="610">
        <v>4</v>
      </c>
    </row>
    <row r="44" spans="1:14" ht="11.25">
      <c r="A44" s="318" t="s">
        <v>896</v>
      </c>
      <c r="B44" s="338" t="s">
        <v>897</v>
      </c>
      <c r="C44" s="648">
        <v>6</v>
      </c>
      <c r="D44" s="610">
        <v>4</v>
      </c>
      <c r="E44" s="605">
        <v>4</v>
      </c>
      <c r="F44" s="648">
        <v>9</v>
      </c>
      <c r="G44" s="610">
        <v>13</v>
      </c>
      <c r="H44" s="605">
        <v>14</v>
      </c>
      <c r="I44" s="648"/>
      <c r="J44" s="610">
        <v>1</v>
      </c>
      <c r="K44" s="605">
        <v>1</v>
      </c>
      <c r="L44" s="648">
        <v>6</v>
      </c>
      <c r="M44" s="610"/>
      <c r="N44" s="610">
        <v>9</v>
      </c>
    </row>
    <row r="45" spans="1:14" ht="11.25">
      <c r="A45" s="318" t="s">
        <v>898</v>
      </c>
      <c r="B45" s="338" t="s">
        <v>899</v>
      </c>
      <c r="C45" s="648">
        <v>8</v>
      </c>
      <c r="D45" s="610">
        <v>4</v>
      </c>
      <c r="E45" s="605">
        <v>3</v>
      </c>
      <c r="F45" s="648">
        <v>9</v>
      </c>
      <c r="G45" s="610">
        <v>10</v>
      </c>
      <c r="H45" s="605">
        <v>5</v>
      </c>
      <c r="I45" s="648"/>
      <c r="J45" s="610">
        <v>1</v>
      </c>
      <c r="K45" s="605"/>
      <c r="L45" s="648">
        <v>6</v>
      </c>
      <c r="M45" s="610"/>
      <c r="N45" s="610">
        <v>6</v>
      </c>
    </row>
    <row r="46" spans="1:14" ht="11.25">
      <c r="A46" s="318" t="s">
        <v>900</v>
      </c>
      <c r="B46" s="338" t="s">
        <v>901</v>
      </c>
      <c r="C46" s="648">
        <v>7</v>
      </c>
      <c r="D46" s="610">
        <v>7</v>
      </c>
      <c r="E46" s="605">
        <v>4</v>
      </c>
      <c r="F46" s="648">
        <v>12</v>
      </c>
      <c r="G46" s="610">
        <v>12</v>
      </c>
      <c r="H46" s="605">
        <v>8</v>
      </c>
      <c r="I46" s="648">
        <v>1</v>
      </c>
      <c r="J46" s="610">
        <v>1</v>
      </c>
      <c r="K46" s="605"/>
      <c r="L46" s="648">
        <v>7</v>
      </c>
      <c r="M46" s="610"/>
      <c r="N46" s="610">
        <v>7</v>
      </c>
    </row>
    <row r="47" spans="1:14" ht="11.25">
      <c r="A47" s="318" t="s">
        <v>902</v>
      </c>
      <c r="B47" s="338" t="s">
        <v>903</v>
      </c>
      <c r="C47" s="648">
        <v>5</v>
      </c>
      <c r="D47" s="610">
        <v>11</v>
      </c>
      <c r="E47" s="605">
        <v>5</v>
      </c>
      <c r="F47" s="648">
        <v>14</v>
      </c>
      <c r="G47" s="610">
        <v>9</v>
      </c>
      <c r="H47" s="605">
        <v>9</v>
      </c>
      <c r="I47" s="648">
        <v>1</v>
      </c>
      <c r="J47" s="610"/>
      <c r="K47" s="605"/>
      <c r="L47" s="648">
        <v>2</v>
      </c>
      <c r="M47" s="610"/>
      <c r="N47" s="610">
        <v>4</v>
      </c>
    </row>
    <row r="48" spans="1:14" ht="11.25">
      <c r="A48" s="318" t="s">
        <v>904</v>
      </c>
      <c r="B48" s="338" t="s">
        <v>905</v>
      </c>
      <c r="C48" s="648">
        <v>8</v>
      </c>
      <c r="D48" s="610">
        <v>14</v>
      </c>
      <c r="E48" s="605">
        <v>8</v>
      </c>
      <c r="F48" s="648">
        <v>13</v>
      </c>
      <c r="G48" s="610">
        <v>11</v>
      </c>
      <c r="H48" s="605">
        <v>9</v>
      </c>
      <c r="I48" s="648">
        <v>1</v>
      </c>
      <c r="J48" s="610">
        <v>1</v>
      </c>
      <c r="K48" s="605"/>
      <c r="L48" s="648">
        <v>3</v>
      </c>
      <c r="M48" s="610">
        <v>1</v>
      </c>
      <c r="N48" s="610">
        <v>6</v>
      </c>
    </row>
    <row r="49" spans="1:15" ht="11.25">
      <c r="A49" s="318" t="s">
        <v>906</v>
      </c>
      <c r="B49" s="338" t="s">
        <v>907</v>
      </c>
      <c r="C49" s="648">
        <v>2</v>
      </c>
      <c r="D49" s="610">
        <v>13</v>
      </c>
      <c r="E49" s="605">
        <v>6</v>
      </c>
      <c r="F49" s="648">
        <v>10</v>
      </c>
      <c r="G49" s="610">
        <v>14</v>
      </c>
      <c r="H49" s="605">
        <v>12</v>
      </c>
      <c r="I49" s="648">
        <v>3</v>
      </c>
      <c r="J49" s="610">
        <v>4</v>
      </c>
      <c r="K49" s="605">
        <v>2</v>
      </c>
      <c r="L49" s="648">
        <v>0</v>
      </c>
      <c r="M49" s="610"/>
      <c r="N49" s="610">
        <v>3</v>
      </c>
      <c r="O49" s="318"/>
    </row>
    <row r="50" spans="1:15" ht="11.25">
      <c r="A50" s="318" t="s">
        <v>908</v>
      </c>
      <c r="B50" s="338" t="s">
        <v>909</v>
      </c>
      <c r="C50" s="648">
        <v>10</v>
      </c>
      <c r="D50" s="610">
        <v>16</v>
      </c>
      <c r="E50" s="605">
        <v>9</v>
      </c>
      <c r="F50" s="648">
        <v>24</v>
      </c>
      <c r="G50" s="610">
        <v>19</v>
      </c>
      <c r="H50" s="605">
        <v>17</v>
      </c>
      <c r="I50" s="648">
        <v>6</v>
      </c>
      <c r="J50" s="610">
        <v>7</v>
      </c>
      <c r="K50" s="605">
        <v>10</v>
      </c>
      <c r="L50" s="648">
        <v>0</v>
      </c>
      <c r="M50" s="610">
        <v>1</v>
      </c>
      <c r="N50" s="610">
        <v>3</v>
      </c>
      <c r="O50" s="318"/>
    </row>
    <row r="51" spans="1:15" ht="11.25">
      <c r="A51" s="340" t="s">
        <v>910</v>
      </c>
      <c r="B51" s="341" t="s">
        <v>911</v>
      </c>
      <c r="C51" s="649">
        <v>2</v>
      </c>
      <c r="D51" s="612">
        <v>6</v>
      </c>
      <c r="E51" s="611">
        <v>6</v>
      </c>
      <c r="F51" s="649">
        <v>9</v>
      </c>
      <c r="G51" s="612">
        <v>8</v>
      </c>
      <c r="H51" s="611">
        <v>9</v>
      </c>
      <c r="I51" s="649"/>
      <c r="J51" s="612"/>
      <c r="K51" s="611"/>
      <c r="L51" s="649">
        <v>7</v>
      </c>
      <c r="M51" s="612">
        <v>3</v>
      </c>
      <c r="N51" s="612">
        <v>3</v>
      </c>
      <c r="O51" s="318"/>
    </row>
    <row r="52" spans="5:15" ht="9.75">
      <c r="E52" s="339"/>
      <c r="O52" s="318"/>
    </row>
    <row r="53" spans="5:15" ht="9.75">
      <c r="E53" s="339"/>
      <c r="O53" s="318"/>
    </row>
    <row r="54" spans="5:15" ht="9.75">
      <c r="E54" s="339"/>
      <c r="O54" s="318"/>
    </row>
  </sheetData>
  <sheetProtection/>
  <mergeCells count="17">
    <mergeCell ref="L7:N7"/>
    <mergeCell ref="C30:E30"/>
    <mergeCell ref="F30:H30"/>
    <mergeCell ref="I30:K30"/>
    <mergeCell ref="L30:N30"/>
    <mergeCell ref="C31:E31"/>
    <mergeCell ref="F31:H31"/>
    <mergeCell ref="I31:K31"/>
    <mergeCell ref="L4:N4"/>
    <mergeCell ref="C5:E5"/>
    <mergeCell ref="F5:H5"/>
    <mergeCell ref="I5:K5"/>
    <mergeCell ref="L5:N5"/>
    <mergeCell ref="C6:E6"/>
    <mergeCell ref="F6:H6"/>
    <mergeCell ref="I6:K6"/>
    <mergeCell ref="L6:N6"/>
  </mergeCells>
  <printOptions/>
  <pageMargins left="0.6" right="0.6" top="0.53" bottom="0.73" header="0.3" footer="0.3"/>
  <pageSetup horizontalDpi="600" verticalDpi="600" orientation="landscape" r:id="rId1"/>
  <headerFooter>
    <oddHeader>&amp;L&amp;"Arial,Regular"&amp;8&amp;USection 14.Meteorology</oddHeader>
    <oddFooter>&amp;L&amp;18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Samdan</cp:lastModifiedBy>
  <cp:lastPrinted>2016-12-09T09:34:58Z</cp:lastPrinted>
  <dcterms:created xsi:type="dcterms:W3CDTF">1999-06-29T18:08:04Z</dcterms:created>
  <dcterms:modified xsi:type="dcterms:W3CDTF">2016-12-09T09:54:57Z</dcterms:modified>
  <cp:category/>
  <cp:version/>
  <cp:contentType/>
  <cp:contentStatus/>
</cp:coreProperties>
</file>